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840" windowHeight="13680"/>
  </bookViews>
  <sheets>
    <sheet name="kosztorys" sheetId="8" r:id="rId1"/>
  </sheets>
  <calcPr calcId="145621"/>
</workbook>
</file>

<file path=xl/calcChain.xml><?xml version="1.0" encoding="utf-8"?>
<calcChain xmlns="http://schemas.openxmlformats.org/spreadsheetml/2006/main">
  <c r="H16" i="8" l="1"/>
  <c r="I16" i="8"/>
  <c r="J16" i="8"/>
  <c r="K16" i="8"/>
  <c r="M16" i="8"/>
  <c r="N16" i="8"/>
  <c r="H49" i="8"/>
  <c r="I49" i="8"/>
  <c r="J49" i="8"/>
  <c r="K49" i="8"/>
  <c r="M49" i="8"/>
  <c r="N49" i="8"/>
  <c r="F53" i="8"/>
  <c r="H53" i="8"/>
  <c r="I53" i="8"/>
  <c r="J53" i="8"/>
  <c r="K53" i="8"/>
  <c r="M53" i="8"/>
  <c r="N53" i="8"/>
  <c r="H86" i="8"/>
  <c r="I86" i="8"/>
  <c r="J86" i="8"/>
  <c r="K86" i="8"/>
  <c r="M86" i="8"/>
  <c r="N86" i="8"/>
  <c r="H77" i="8"/>
  <c r="I77" i="8"/>
  <c r="J77" i="8"/>
  <c r="K77" i="8"/>
  <c r="M77" i="8"/>
  <c r="N77" i="8"/>
  <c r="H71" i="8"/>
  <c r="I71" i="8"/>
  <c r="J71" i="8"/>
  <c r="K71" i="8"/>
  <c r="M71" i="8"/>
  <c r="N71" i="8"/>
  <c r="L6" i="8"/>
  <c r="L7" i="8"/>
  <c r="L10" i="8"/>
  <c r="L13" i="8"/>
  <c r="L28" i="8"/>
  <c r="L29" i="8"/>
  <c r="L30" i="8"/>
  <c r="L31" i="8"/>
  <c r="L52" i="8"/>
  <c r="L53" i="8" s="1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9" i="8"/>
  <c r="L75" i="8"/>
  <c r="L79" i="8"/>
  <c r="L80" i="8"/>
  <c r="L81" i="8"/>
  <c r="L86" i="8" l="1"/>
  <c r="L77" i="8"/>
  <c r="L49" i="8"/>
  <c r="L16" i="8"/>
  <c r="L71" i="8"/>
  <c r="D70" i="8" l="1"/>
  <c r="C70" i="8"/>
  <c r="B70" i="8"/>
  <c r="A70" i="8"/>
  <c r="D69" i="8"/>
  <c r="C69" i="8"/>
  <c r="B69" i="8"/>
  <c r="A69" i="8"/>
  <c r="D68" i="8"/>
  <c r="C68" i="8"/>
  <c r="B68" i="8"/>
  <c r="A68" i="8"/>
  <c r="D67" i="8"/>
  <c r="C67" i="8"/>
  <c r="B67" i="8"/>
  <c r="A67" i="8"/>
  <c r="D66" i="8"/>
  <c r="C66" i="8"/>
  <c r="B66" i="8"/>
  <c r="A66" i="8"/>
  <c r="D65" i="8"/>
  <c r="C65" i="8"/>
  <c r="B65" i="8"/>
  <c r="A65" i="8"/>
  <c r="G6" i="8" l="1"/>
  <c r="F6" i="8"/>
  <c r="F86" i="8" s="1"/>
  <c r="G86" i="8" s="1"/>
  <c r="F16" i="8" l="1"/>
  <c r="G49" i="8"/>
  <c r="G16" i="8"/>
  <c r="F49" i="8"/>
  <c r="G71" i="8"/>
  <c r="F71" i="8"/>
  <c r="G74" i="8" l="1"/>
  <c r="F74" i="8"/>
  <c r="G73" i="8"/>
  <c r="F73" i="8"/>
  <c r="G77" i="8"/>
  <c r="F77" i="8"/>
  <c r="G72" i="8"/>
  <c r="F72" i="8"/>
  <c r="F70" i="8"/>
  <c r="F69" i="8"/>
  <c r="F68" i="8"/>
  <c r="F67" i="8"/>
  <c r="F66" i="8"/>
  <c r="G53" i="8" l="1"/>
</calcChain>
</file>

<file path=xl/sharedStrings.xml><?xml version="1.0" encoding="utf-8"?>
<sst xmlns="http://schemas.openxmlformats.org/spreadsheetml/2006/main" count="488" uniqueCount="217">
  <si>
    <t>Lp.</t>
  </si>
  <si>
    <t>Podstawa wyceny</t>
  </si>
  <si>
    <t>Opis</t>
  </si>
  <si>
    <t>Jedn. miary</t>
  </si>
  <si>
    <t>Ilość</t>
  </si>
  <si>
    <t>szt.</t>
  </si>
  <si>
    <t>m</t>
  </si>
  <si>
    <t>1.1</t>
  </si>
  <si>
    <t>Demontaż  ocieplenia  płyt styropianowych  w miejscu projektowanych  otworów okiennych -  R= 0,85, M=0</t>
  </si>
  <si>
    <t>m2</t>
  </si>
  <si>
    <t>1.2</t>
  </si>
  <si>
    <t>Cięcie elementów konstrukcji żelbetowych piłami diamentowymi przy zbrojeniu pojedynczym  - wycięcie dwóch otworów okiennych  w ścianie  zew. -  współczynnik do R= 0,9</t>
  </si>
  <si>
    <t>cm2</t>
  </si>
  <si>
    <t>1.3</t>
  </si>
  <si>
    <t>Wykonanie przesklepień otworów w ścianach z bloczków gazobetonowych z wykuciem bruzd dla belek</t>
  </si>
  <si>
    <t>m3</t>
  </si>
  <si>
    <t>1.4</t>
  </si>
  <si>
    <t>Wykonanie przesklepień otworów w ścianach z cegiel - dostarcz.i obsadz.belek stalowych do I NP 180 mm</t>
  </si>
  <si>
    <t>1.5</t>
  </si>
  <si>
    <t>Wykucie otworów w ścianacho grub. ponad 1/2ceg. na zaprawie wapiennej lub cementowo-wapiennej dla otworów drzwiowych  - z bloczków silka</t>
  </si>
  <si>
    <t>1.6</t>
  </si>
  <si>
    <t>Wykucie otworów w ścianach o grub. ponad 1/2ceg. na zaprawie wapiennej lub cementowo-wapiennej dla otworów  okiennych --  z  bloczków gazobetonowych</t>
  </si>
  <si>
    <t>1.7</t>
  </si>
  <si>
    <t>Wycięcie otworów w ściankach z płyt gipsowo-kartonowych na rusztach metalowych z pokryciem obustronnym dwuwarstwowym - patio</t>
  </si>
  <si>
    <t>1.8</t>
  </si>
  <si>
    <t>Transport gruzu z terenu rozbiórki przy ręcznym załadowaniu i wyładowaniu samochodem skrzyniowym na odl. do 1 km</t>
  </si>
  <si>
    <t>1.9</t>
  </si>
  <si>
    <t>Transport gruzu z terenu rozbiórki przy ręcznym załadowaniu i wyładowaniu samochodem ciezarowym - dod.za każdy nast.rozp. 1 km</t>
  </si>
  <si>
    <t>1.10</t>
  </si>
  <si>
    <t>Rusztowania ramowe elewacyjne o szer. 0,73 m i rozstawie podłużnym ram 2,57 m o wys. do 10 m</t>
  </si>
  <si>
    <t>2.1</t>
  </si>
  <si>
    <t>Ścianki dział.GR z płyt gips.-karton.na rusztach metal.pojed.z pokryciem obustr.dwuwarstw.75 2GKF / 2GKF, wełna mineralna 80kg/m3, EI30 na pełną wysokość - S1</t>
  </si>
  <si>
    <t>2.2</t>
  </si>
  <si>
    <t>Ścianki dział.GR z płyt gips.-karton.na rusztach metal.pojed.z pokryciem obustr.dwuwarstw.75 2GKF / 2GKFW, wełna mineralna 80kg/m3,  EI30 na pełną wysokość -S1+</t>
  </si>
  <si>
    <t>2.3</t>
  </si>
  <si>
    <t>2.4</t>
  </si>
  <si>
    <t>Ścianki dział.GR z płyt gips.-karton.na rusztach metal.pojed.z pokryciem obustr.dwuwarstw.75 2GK/ 2GKW , wełna mineralna 40 kg/m3, na pełną wysokość - S2+</t>
  </si>
  <si>
    <t>2.5</t>
  </si>
  <si>
    <t>Uzupełnienie ścianek dział.GR z płyt gips.-karton.na rusztach metal.pojed.z pokryciem obustr.jednowarstw.75 2xGK  - S2  obudowanych do 3,0 m, o pozostałe 2,37 m , tj. konstrukcja + płyta GK  o pow. 0,7 m2/m2</t>
  </si>
  <si>
    <t>2.6</t>
  </si>
  <si>
    <t>Obud. szchtów płytami gips.-karton.na rusztach metal.pojedyń.dwuwarstw.</t>
  </si>
  <si>
    <t>2.7</t>
  </si>
  <si>
    <t>Ścianki kabin sanitarnych - analogia</t>
  </si>
  <si>
    <t>2.8</t>
  </si>
  <si>
    <t>Ścianki dział.GR z płyt gips.-karton.na rusztach metal.pojed.z pokryciem obustr.dwuwarstw.100-02 , 2xGKF x 2 z wypełnienem wełną mineralną 80kg/m3  EI 120 , wzmocnienie profili -   współczynnik  do profili 1,1 -  S3</t>
  </si>
  <si>
    <t>2.9</t>
  </si>
  <si>
    <t>Ścianki dział.GR z płyt gips.-karton.na rusztach metal.pojed.z pokryciem jednostr.dwuwarstw.55-02-  2xGK , wzmocnienie profili współ. 1,1 - S4</t>
  </si>
  <si>
    <t>2.10</t>
  </si>
  <si>
    <t>Ścianki dział.GR z płyt gips.-karton.na rusztach metal.pojed.z pokryciem obustr.dwuwarstw.75 1xGKw+1xGK/2xGK, wypełninie wełną mineralną 80kg/m3, na pełną wysokość - S5</t>
  </si>
  <si>
    <t>2.11</t>
  </si>
  <si>
    <t>Ścianki dział.GR z płyt gips.-karton.na rusztach metal.pojed.z pokryciem obustr.jednowarstw.100-01 GKF, wełna mineralna 80 kg/m3, na pełna wysokość EI60 - S6</t>
  </si>
  <si>
    <t>2.12</t>
  </si>
  <si>
    <t>Ocieplenie ościeży z gazobetonu o szer. do 15 cm Ocieplenie ścian budynków płytami styropianowymi metodą lekką-mokrą wraz z przyg. podłoża i ręczne wyk. wyprawy elewacyjnej cienkowarstwowej z got. suchej mieszanki</t>
  </si>
  <si>
    <t>2.13</t>
  </si>
  <si>
    <t>Ocieplenie ścian budynków płytami styropianowymi metodą lekką-mokrą wraz z przyg. podłoża i ręczne wyk. wyprawy elewacyjnej cienkowarstwowej z got. suchej mieszanki - ochrona narożników kątownikiem metalowym</t>
  </si>
  <si>
    <t>2.14</t>
  </si>
  <si>
    <t>Obsadzenie podokienników zewnetrznych z blachy aluminiowej powlekanej w ścianach z cegieł</t>
  </si>
  <si>
    <t>2.15</t>
  </si>
  <si>
    <t>Uszczelnienie silikonem styków wypraw z oknami</t>
  </si>
  <si>
    <t>3.1</t>
  </si>
  <si>
    <t>3.2</t>
  </si>
  <si>
    <t>4.1</t>
  </si>
  <si>
    <t>Montaż okien rozwieranych i uchylno-rozwieranych jednodzielnych z PCV z obróbką obsadzenia o pow. do 1.5 m2  - O3L</t>
  </si>
  <si>
    <t>4.2</t>
  </si>
  <si>
    <t>Montaż okien rozwieranych i uchylno-rozwieranych jednodzielnych z PCV z obróbką obsadzenia o pow. ponad 1.5 m2  - O2L</t>
  </si>
  <si>
    <t>4.3</t>
  </si>
  <si>
    <t>Montaż okien uchylnych jednodzielnych z PCV z obróbką obsadzenia o pow. do 1.0 m2 - okno ze ściemnaiczem -  O11</t>
  </si>
  <si>
    <t>4.4</t>
  </si>
  <si>
    <t>Montaż okien rozwieranych i uchylno-rozwieranych dwudzielnych z PCV z obróbką obsadzenia o pow. ponad 2.5 m2, profil siedmiokomorowy - O1aL,O1aP, O1c</t>
  </si>
  <si>
    <t>4.5</t>
  </si>
  <si>
    <t>4.6</t>
  </si>
  <si>
    <t xml:space="preserve">  </t>
  </si>
  <si>
    <t>Oklejenie szyb okiennych od wewnątrz folią mleczną</t>
  </si>
  <si>
    <t>4.7</t>
  </si>
  <si>
    <t>4.8</t>
  </si>
  <si>
    <t>4.9</t>
  </si>
  <si>
    <t>Parapety  wewnętrzne z konglomeratu</t>
  </si>
  <si>
    <t>4.10</t>
  </si>
  <si>
    <t>Naświetle wewnętrzne aluminiowe EI60</t>
  </si>
  <si>
    <t>4.11</t>
  </si>
  <si>
    <t xml:space="preserve">KNR-W 2-02 1040-0   </t>
  </si>
  <si>
    <t>Drzwi aluminiowe dwuskrzydłowe D8 EI60</t>
  </si>
  <si>
    <t>4.18</t>
  </si>
  <si>
    <t>Drzwi aluminiowe wejściowe dwuskrzydłowe z naświetlem D9  EI60</t>
  </si>
  <si>
    <t>4.19</t>
  </si>
  <si>
    <t>Dodatek za samozamykacz</t>
  </si>
  <si>
    <t>kpl</t>
  </si>
  <si>
    <t>4.21</t>
  </si>
  <si>
    <t>Drzwi aluminiowe wejściowe dwuskrzydłowe z naświetlem bocznym EI60   D12</t>
  </si>
  <si>
    <t>4.22</t>
  </si>
  <si>
    <t>5.3</t>
  </si>
  <si>
    <t>Przecieranie istniejacych tynków wewn.z zeskrob.farby na ścianach</t>
  </si>
  <si>
    <t>5.4</t>
  </si>
  <si>
    <t>Jednokrotne gruntowanie  tynków</t>
  </si>
  <si>
    <t>5.11</t>
  </si>
  <si>
    <t>Uzup.tynk.zwyk.wew.kat.III z zapr.cem.-wap.na ścian.i słup.prostok.na podł.z betonu,zagrunt.siatek,płyt wiór.-cem. (do 1m2 w 1 miej.) - przyjęto 30% powierzchni</t>
  </si>
  <si>
    <t>5.12</t>
  </si>
  <si>
    <t>Jednokrotne gruntowanie  tynków &gt;3,0 m</t>
  </si>
  <si>
    <t>7.1</t>
  </si>
  <si>
    <t>Stopy fundamentowe betonowe, o obj.do 0.5m3</t>
  </si>
  <si>
    <t>7.2</t>
  </si>
  <si>
    <t>Izolacje z papy asfalt.na sucho pozioma - dwie warstwy</t>
  </si>
  <si>
    <t>7.3</t>
  </si>
  <si>
    <t>Montaz konstrukcji stalowej pod wentylatory - doliczyć stal</t>
  </si>
  <si>
    <t>t</t>
  </si>
  <si>
    <t>7.4</t>
  </si>
  <si>
    <t>Osadzenie  kotew HILTI # 12</t>
  </si>
  <si>
    <t>7.5</t>
  </si>
  <si>
    <t>Zakładanie osłon na ciągi przewodów z wykonaniem osłony - osłona z siatki zgrzewanej ocynkowanej 40x40 # 4</t>
  </si>
  <si>
    <t>7.6</t>
  </si>
  <si>
    <t>Montaż obiedniowego  pręta o śr.10mm do siatki - na dachu płaskim pokrytym papą na betonie</t>
  </si>
  <si>
    <t>7.7</t>
  </si>
  <si>
    <t>Czas pracy rusztowań grupy 1 (poz.:1.1,1.2,1.3,1.4,1.6,2.12,2.13,2.14)</t>
  </si>
  <si>
    <t xml:space="preserve">ROBOTY ROZBIÓRKOWE  </t>
  </si>
  <si>
    <t xml:space="preserve">Razem dział: ROBOTY ROZBIÓRKOWE  </t>
  </si>
  <si>
    <t xml:space="preserve">ŚCIANY WEWNĘTRZNE, ELEWACJA  </t>
  </si>
  <si>
    <t xml:space="preserve">Razem dział: ŚCIANY WEWNĘTRZNE, ELEWACJA  </t>
  </si>
  <si>
    <t xml:space="preserve">SUFITY PODWIESZANE  </t>
  </si>
  <si>
    <t>(z.V) Sufity podwieszone o konstrukcji metalowej z wypełnieniem płytami rastrowymi  o oczku 10x10</t>
  </si>
  <si>
    <t>(z.V) Sufity podwieszone o konstrukcji metalowej z wypełnieniem płytami  gipsowymi modułowymi Ecophon Hygiene Gediva</t>
  </si>
  <si>
    <t xml:space="preserve">Razem dział: SUFITY PODWIESZANE  </t>
  </si>
  <si>
    <t xml:space="preserve">STOLARKA OKIENNA I DRZWIOWA  </t>
  </si>
  <si>
    <t>KNR 0-19 0928-12</t>
  </si>
  <si>
    <t xml:space="preserve">Razem dział: STOLARKA OKIENNA I DRZWIOWA  </t>
  </si>
  <si>
    <t xml:space="preserve">OKŁADZINY ŚCIENNE, MALOWANIE  </t>
  </si>
  <si>
    <t xml:space="preserve">Razem dział: OKŁADZINY ŚCIENNE, MALOWANIE  </t>
  </si>
  <si>
    <t xml:space="preserve">Konstrukcja wsporcza pod wentylację  </t>
  </si>
  <si>
    <t xml:space="preserve"> Norma indyw.  </t>
  </si>
  <si>
    <t xml:space="preserve">KNR 0-17 2609-0   </t>
  </si>
  <si>
    <t xml:space="preserve">KNNR-W 3 0409-0    </t>
  </si>
  <si>
    <t xml:space="preserve">KNR 4-01 0313-0   </t>
  </si>
  <si>
    <t xml:space="preserve">KNR 4-01 0329-0   </t>
  </si>
  <si>
    <t xml:space="preserve">KNNR-W 3 0313-0   </t>
  </si>
  <si>
    <t xml:space="preserve">KNR 4-04 1101-0    </t>
  </si>
  <si>
    <t xml:space="preserve">KNR AT-05 1651-0   </t>
  </si>
  <si>
    <t xml:space="preserve">KNR 2-02 2003-0   </t>
  </si>
  <si>
    <t>Ścianki dział.GR z płyt gips.-karton.na rusztach metal.pojed.z pokryciem obustr.dwuwarstw.75 2GK/ 2GK, wełna mineralna 40kg/m3 - S2 - NA WYSOKOŚĆ 3 m</t>
  </si>
  <si>
    <t xml:space="preserve">KNR 2-02 2004-0    </t>
  </si>
  <si>
    <t xml:space="preserve">KNR 0-17 2610-0   </t>
  </si>
  <si>
    <t xml:space="preserve">KNR 0-17 2610-1   </t>
  </si>
  <si>
    <t xml:space="preserve">KNR 4-01 0321-0   </t>
  </si>
  <si>
    <t xml:space="preserve">KNR 0-29 0639-0   </t>
  </si>
  <si>
    <t xml:space="preserve">NNRNKB 202 2702-01 </t>
  </si>
  <si>
    <t>KNR 4-01 0354-10</t>
  </si>
  <si>
    <t>Demontaż okien</t>
  </si>
  <si>
    <t xml:space="preserve">KNR 0-19 1023-0   </t>
  </si>
  <si>
    <t xml:space="preserve">KNR 0-19 1023-1   </t>
  </si>
  <si>
    <t xml:space="preserve">KNR K-05 0209-0   </t>
  </si>
  <si>
    <t>Montaż wyposażenia okien w rolety wew - kaseta i prowadnica biała, sterowane ręcznie</t>
  </si>
  <si>
    <t>Montaż okien nierozwieranych dwudzielnych  z aluminium z obróbką obsadzenia o pow. ponad 2.5 m2,   - patio O4,O5</t>
  </si>
  <si>
    <t xml:space="preserve">KNR-W 2-02 2119-0    </t>
  </si>
  <si>
    <t xml:space="preserve">KNR-W 2-02 1040-0    </t>
  </si>
  <si>
    <t>NZ</t>
  </si>
  <si>
    <t>Dodatek za wyposażenie drzwi zamykających w moduł elektrozaczepu SAP</t>
  </si>
  <si>
    <t>szt</t>
  </si>
  <si>
    <t xml:space="preserve">KNR 4-01 0713-0   </t>
  </si>
  <si>
    <t xml:space="preserve">KNR 0-23 2611-0    </t>
  </si>
  <si>
    <t xml:space="preserve">KNR 4-01 0711-0   </t>
  </si>
  <si>
    <t xml:space="preserve">KNR 2-02 0203-0   </t>
  </si>
  <si>
    <t xml:space="preserve">KNR 2-02 0616-0   </t>
  </si>
  <si>
    <t xml:space="preserve">KNR 2-05 0904-0   </t>
  </si>
  <si>
    <t xml:space="preserve">KNR 5-08 0713-0   </t>
  </si>
  <si>
    <t xml:space="preserve">KNR 5-08 0604-0   </t>
  </si>
  <si>
    <t>Czas pracy rusztowań grupy 1 (poz.:1.1,1.2,1.3,1.4,1.6,2.13,2.14,2.15)</t>
  </si>
  <si>
    <t>Montaż okien nierozwieranych dwudzielnych  z aluminium z obróbką obsadzenia o pow. ponad 2.5 m2,   - patio O4,O5, 06,07</t>
  </si>
  <si>
    <t>Demontaż i montaż okna do patio nierozwieralne aluminium EI60 - patio 08,09</t>
  </si>
  <si>
    <t>4.26</t>
  </si>
  <si>
    <t xml:space="preserve">KONSTRUKCJA WSPORCZA POD WENTYLACJĘ </t>
  </si>
  <si>
    <t xml:space="preserve">Razem dział: KONSTRUKCJA WSPORCZA POD WENTYLACJĘ </t>
  </si>
  <si>
    <t>KNR-W 2-02 2008-07 + KNR-W 2-02 2008-03 analiza indywidualna</t>
  </si>
  <si>
    <t>KNR-W 2-02 2008-03 analogia</t>
  </si>
  <si>
    <t>Dokończenie montaż ścian działowych z płyt gipsowo - kartonowych na rusztach metalowych poprzez jednokrotne płytowanie 1xGK, ze szpachlowaniem i cyklinowaniem  ściana S4 - /2.7./</t>
  </si>
  <si>
    <t>KNR 2-02 0613-06 analogia</t>
  </si>
  <si>
    <t>Uzupelnienie wełny mineralnej 80 kg/m3, w ścianach z plyt gipsowo - kartonowych 75  na rusztach metalowych (S1, S1+, S5)</t>
  </si>
  <si>
    <t>Uzupelnienie wełny mineralnej 80 kg/m3, w ścianach z plyt gipsowo - kartonowych 100  na rusztach metalowych (S3, S6)</t>
  </si>
  <si>
    <t>Uzupelnienie wełny mineralnej 40 kg/m3, w ścianach z plyt gipsowo - kartonowych 75  na rusztach metalowych (S2, S2+)</t>
  </si>
  <si>
    <t xml:space="preserve"> kalk. własna</t>
  </si>
  <si>
    <t>Uzupełnienie koonstrukcji rusztów ścian dzialowych z profili stalowych C75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</si>
  <si>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</si>
  <si>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</si>
  <si>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</si>
  <si>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</si>
  <si>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</si>
  <si>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</si>
  <si>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</si>
  <si>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</si>
  <si>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</si>
  <si>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</si>
  <si>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</si>
  <si>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</si>
  <si>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</si>
  <si>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</si>
  <si>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Dokończenie montażu ścan działowych z płyt gipsowo - kartonowych na rusztach metalowych polegające na wykonaniu opłytowania z dwóch warstwy płyty 2xGKF, szpachlowaniu oraz cyklinowaniu, ściana S1 /2.1/</t>
  </si>
  <si>
    <t>Dokończenie montażu ścan działowych z płyt gipsowo - kartonowych na rusztach metalowych polegające na wykonaniu opłytowania z dwóch warstwy płyty 2xGKFW, szpachlowaniu oraz cyklinowaniu, ściana S1+ /2.2/</t>
  </si>
  <si>
    <t>Dokończenie montażu ścan działowych z płyt gipsowo - kartonowych na rusztach metalowych polegające na wykonaniu opłytowania z dwóch warstwy płyty 2xGK, szpachlowaniu oraz cyklinowaniu, ściana S2 /2.3/</t>
  </si>
  <si>
    <t>Dokończenie montażu ścan działowych z płyt gipsowo - kartonowych na rusztach metalowych polegające na wykonaniu opłytowania z dwóch warstwy płyty 2xGKW, szpachlowaniu oraz cyklinowaniu, ściana S2+ /2.4/</t>
  </si>
  <si>
    <t>Dokończenie uzupełnienia ścian działowych z płyt gipsowo - kartonowych na rusztach metalowych poprzez jednokrotne płytowanie1xGK o pozostałe 2,37 m, ze szpachlowaniem i cyklinowaniem, ściana S3 - /2.5./</t>
  </si>
  <si>
    <t>Dokończenie montażu ścan działowych z płyt gipsowo - kartonowych na rusztach metalowych polegające na wykonaniu opłytowania z dwóch warstwy płyty 2xGKF, szpachlowaniu oraz cyklinowaniu, ściana S3 /2.6/</t>
  </si>
  <si>
    <t>Dokończenie montażu ścan działowych z płyt gipsowo - kartonowych na rusztach metalowych polegające na wykonaniu opłytowania z dwóch warstwy płyty 2xGKW, szpachlowaniu oraz cyklinowaniu, ściana S5 /2.8/</t>
  </si>
  <si>
    <t>Dokończenie montaż ścian działowych z płyt gipsowo - kartonowych na rusztach metalowych poprzez jednokrotne płytowanie 1xGKF, ze szpachlowaniem i cyklinowaniem,  ściana S6 - /2.9./</t>
  </si>
  <si>
    <t>Dokończenie montażu obudów szachtów z płyt gipsowo - kartonowych polegające na wykonaniu opłytowania z dwóch warstwy płyty 2xGKFW, szpachlowaniu oraz cyklinowaniu, /2.10/</t>
  </si>
  <si>
    <t xml:space="preserve">Ścianki dział.GR z płyt gips.-karton.na rusztach metal.pojed.z pokryciem obustr.dwuwarstw.75 2GKF / 2GKF, wełna mineralna 80kg/m3, EI30 na                  pełną wysokość - S1 </t>
  </si>
  <si>
    <t>Ścianki dział.GR z płyt gips.-karton.na rusztach metal.pojed.z pokryciem obustr.dwuwarstw.75 2GKF / 2GKFW, wełna mineralna 80kg/m3,  EI30 na               pełną wysokość -S1+</t>
  </si>
  <si>
    <t xml:space="preserve">Ścianki dział.GR z płyt gips.-karton.na rusztach metal.pojed.z pokryciem obustr.dwuwarstw.75 2GK/ 2GK, wełna mineralna 40kg/m3 - S2 -  NA WYSOKOŚĆ 3 m </t>
  </si>
  <si>
    <t>Ścianki dział.GR z płyt gips.-karton.na rusztach metal.pojed.z pokryciem obustr.dwuwarstw.75 2GK/ 2GKW , wełna mineralna 40 kg/m3, na                         pełną wysokość - S2+</t>
  </si>
  <si>
    <t xml:space="preserve">Uzupełnienie ścianek dział.GR z płyt gips.-karton.na rusztach metal.pojed.z pokryciem obustr.jednowarstw.75 2xGK  - S2  obudowanych do 3,0 m, o pozostałe 2,37 m , tj. konstrukcja + płyta GK  o pow. 0,7 m2/m2 </t>
  </si>
  <si>
    <t xml:space="preserve">Ścianki dział.GR z płyt gips.-karton.na rusztach metal.pojed.z pokryciem obustr.dwuwarstw.100-02 , 2xGKF x 2 z wypełnienem wełną mineralną 80kg/m3  EI 120 , wzmocnienie profili -   współczynnik  do profili 1,1 -  S3 </t>
  </si>
  <si>
    <t xml:space="preserve">Ścianki dział.GR z płyt gips.-karton.na rusztach metal.pojed.z pokryciem jednostr.dwuwarstw.55-02-  2xGK , wzmocnienie profili współ. 1,1 - S4 </t>
  </si>
  <si>
    <t xml:space="preserve">Ścianki dział.GR z płyt gips.-karton.na rusztach metal.pojed.z pokryciem obustr.dwuwarstw.75 1xGKw+1xGK/2xGK, wypełninie wełną mineralną 80kg/m3, na pełną wysokość - S5 </t>
  </si>
  <si>
    <t xml:space="preserve">Obud. szchtów płytami gips.-karton.na rusztach metal.pojedyń.dwuwarstw. </t>
  </si>
  <si>
    <t>kalkulacja własna</t>
  </si>
  <si>
    <t>ostrożne usunięcie wełny mineralnej ze ścian g-k</t>
  </si>
  <si>
    <t>KNR-W-2-02 0830-01 analiza indywidualna</t>
  </si>
  <si>
    <t>Uzupelnienie szpachlowania płyt gipsowych</t>
  </si>
  <si>
    <t>2.30</t>
  </si>
  <si>
    <t>2.31</t>
  </si>
  <si>
    <t xml:space="preserve">PRZEDMIAR - branża budowlana - przebudowa części 1 piętra na przychodnię specjalistyczną dla podmiotu leczniczego Zespół Usług Medycznych LEK-TRANS w budynku "GRAFIT"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</si>
</sst>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8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43" fontId="7" fillId="4" borderId="7" xfId="1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43" fontId="7" fillId="4" borderId="8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4" xfId="0" applyFont="1" applyFill="1" applyBorder="1" applyAlignment="1">
      <alignment wrapText="1"/>
    </xf>
    <xf numFmtId="43" fontId="0" fillId="0" borderId="0" xfId="0" applyNumberFormat="1" applyAlignment="1">
      <alignment wrapText="1"/>
    </xf>
    <xf numFmtId="43" fontId="8" fillId="3" borderId="4" xfId="1" applyFont="1" applyFill="1" applyBorder="1" applyAlignment="1">
      <alignment horizontal="center" vertical="center" wrapText="1"/>
    </xf>
    <xf numFmtId="43" fontId="8" fillId="3" borderId="11" xfId="1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0" fontId="1" fillId="3" borderId="0" xfId="0" applyFont="1" applyFill="1" applyBorder="1" applyAlignment="1">
      <alignment wrapText="1"/>
    </xf>
    <xf numFmtId="4" fontId="0" fillId="0" borderId="4" xfId="0" applyNumberFormat="1" applyBorder="1" applyAlignment="1">
      <alignment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4" xfId="1" applyNumberFormat="1" applyFont="1" applyFill="1" applyBorder="1" applyAlignment="1">
      <alignment horizontal="center" vertical="center" wrapText="1"/>
    </xf>
    <xf numFmtId="4" fontId="0" fillId="3" borderId="4" xfId="0" applyNumberFormat="1" applyFill="1" applyBorder="1" applyAlignment="1">
      <alignment wrapText="1"/>
    </xf>
    <xf numFmtId="4" fontId="0" fillId="3" borderId="4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8" fillId="3" borderId="4" xfId="1" applyNumberFormat="1" applyFont="1" applyFill="1" applyBorder="1" applyAlignment="1">
      <alignment horizontal="center" vertical="center" wrapText="1"/>
    </xf>
    <xf numFmtId="4" fontId="8" fillId="2" borderId="4" xfId="1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3" borderId="4" xfId="0" applyNumberFormat="1" applyFill="1" applyBorder="1" applyAlignment="1">
      <alignment wrapText="1"/>
    </xf>
    <xf numFmtId="0" fontId="0" fillId="3" borderId="4" xfId="0" applyNumberForma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0" fillId="3" borderId="11" xfId="0" applyNumberFormat="1" applyFill="1" applyBorder="1" applyAlignment="1">
      <alignment horizontal="center" wrapText="1"/>
    </xf>
    <xf numFmtId="4" fontId="0" fillId="3" borderId="12" xfId="0" applyNumberFormat="1" applyFill="1" applyBorder="1" applyAlignment="1">
      <alignment horizontal="center" wrapText="1"/>
    </xf>
    <xf numFmtId="4" fontId="0" fillId="3" borderId="13" xfId="0" applyNumberFormat="1" applyFill="1" applyBorder="1" applyAlignment="1">
      <alignment horizontal="center" wrapText="1"/>
    </xf>
  </cellXfs>
  <cellStyles count="3">
    <cellStyle name="Dziesiętny" xfId="1" builtinId="3"/>
    <cellStyle name="Excel Built-in Normal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topLeftCell="A40" zoomScale="120" zoomScaleNormal="120" workbookViewId="0">
      <selection activeCell="Q43" sqref="Q43"/>
    </sheetView>
  </sheetViews>
  <sheetFormatPr defaultColWidth="57.28515625" defaultRowHeight="12.75"/>
  <cols>
    <col min="1" max="1" width="7.42578125" style="16" customWidth="1"/>
    <col min="2" max="2" width="26" style="16" bestFit="1" customWidth="1"/>
    <col min="3" max="3" width="57.28515625" style="15" customWidth="1"/>
    <col min="4" max="4" width="10.140625" style="15" bestFit="1" customWidth="1"/>
    <col min="5" max="5" width="10" style="21" bestFit="1" customWidth="1"/>
    <col min="6" max="7" width="5.5703125" style="16" hidden="1" customWidth="1"/>
    <col min="8" max="8" width="45.7109375" style="16" hidden="1" customWidth="1"/>
    <col min="9" max="9" width="26" style="16" hidden="1" customWidth="1"/>
    <col min="10" max="10" width="57.28515625" style="16" hidden="1" customWidth="1"/>
    <col min="11" max="11" width="9.5703125" style="16" hidden="1" customWidth="1"/>
    <col min="12" max="12" width="8.5703125" style="16" hidden="1" customWidth="1"/>
    <col min="13" max="13" width="9.85546875" style="16" hidden="1" customWidth="1"/>
    <col min="14" max="14" width="9.5703125" style="16" hidden="1" customWidth="1"/>
    <col min="15" max="38" width="10.7109375" style="16" customWidth="1"/>
    <col min="39" max="16384" width="57.28515625" style="16"/>
  </cols>
  <sheetData>
    <row r="1" spans="1:14" ht="24.75" customHeight="1" thickBot="1">
      <c r="A1" s="39" t="s">
        <v>216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1" customFormat="1">
      <c r="A2" s="3" t="s">
        <v>0</v>
      </c>
      <c r="B2" s="3" t="s">
        <v>1</v>
      </c>
      <c r="C2" s="6" t="s">
        <v>2</v>
      </c>
      <c r="D2" s="7" t="s">
        <v>3</v>
      </c>
      <c r="E2" s="8" t="s">
        <v>4</v>
      </c>
      <c r="F2" s="2"/>
      <c r="G2" s="2"/>
      <c r="H2" s="2"/>
      <c r="I2" s="2"/>
      <c r="J2" s="2"/>
      <c r="K2" s="2"/>
      <c r="L2" s="2"/>
      <c r="M2" s="2"/>
      <c r="N2" s="2"/>
    </row>
    <row r="3" spans="1:14" s="1" customFormat="1">
      <c r="A3" s="4"/>
      <c r="B3" s="4"/>
      <c r="C3" s="9"/>
      <c r="D3" s="10"/>
      <c r="E3" s="11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>
      <c r="A4" s="5"/>
      <c r="B4" s="5"/>
      <c r="C4" s="12"/>
      <c r="D4" s="13"/>
      <c r="E4" s="14"/>
      <c r="F4" s="2"/>
      <c r="G4" s="2"/>
    </row>
    <row r="5" spans="1:14">
      <c r="A5" s="17">
        <v>1</v>
      </c>
      <c r="B5" s="41" t="s">
        <v>113</v>
      </c>
      <c r="C5" s="42"/>
      <c r="D5" s="42"/>
      <c r="E5" s="42"/>
      <c r="F5" s="22"/>
      <c r="G5" s="22"/>
      <c r="H5" s="22"/>
      <c r="I5" s="22"/>
      <c r="J5" s="22"/>
      <c r="K5" s="22"/>
      <c r="L5" s="22"/>
      <c r="M5" s="22"/>
      <c r="N5" s="22"/>
    </row>
    <row r="6" spans="1:14" ht="25.5">
      <c r="A6" s="23" t="s">
        <v>7</v>
      </c>
      <c r="B6" s="23" t="s">
        <v>128</v>
      </c>
      <c r="C6" s="24" t="s">
        <v>8</v>
      </c>
      <c r="D6" s="25" t="s">
        <v>9</v>
      </c>
      <c r="E6" s="26">
        <v>72</v>
      </c>
      <c r="F6" s="18" t="e">
        <f>E6-#REF!-#REF!</f>
        <v>#REF!</v>
      </c>
      <c r="G6" s="18" t="e">
        <f>#REF!-#REF!-#REF!</f>
        <v>#REF!</v>
      </c>
      <c r="H6" s="16" t="s">
        <v>7</v>
      </c>
      <c r="I6" s="16" t="s">
        <v>128</v>
      </c>
      <c r="J6" s="16" t="s">
        <v>8</v>
      </c>
      <c r="K6" s="16" t="s">
        <v>9</v>
      </c>
      <c r="L6" s="16">
        <f>1.8*1.8*13+1.5*1.5*12+1.2*1.2*2</f>
        <v>72</v>
      </c>
      <c r="M6" s="16">
        <v>32.17</v>
      </c>
      <c r="N6" s="16">
        <v>2316.2399999999998</v>
      </c>
    </row>
    <row r="7" spans="1:14" ht="38.25">
      <c r="A7" s="23" t="s">
        <v>10</v>
      </c>
      <c r="B7" s="23" t="s">
        <v>129</v>
      </c>
      <c r="C7" s="24" t="s">
        <v>11</v>
      </c>
      <c r="D7" s="25" t="s">
        <v>12</v>
      </c>
      <c r="E7" s="26">
        <v>31680</v>
      </c>
      <c r="F7" s="18" t="e">
        <v>#VALUE!</v>
      </c>
      <c r="G7" s="18" t="e">
        <v>#VALUE!</v>
      </c>
      <c r="H7" s="16" t="s">
        <v>10</v>
      </c>
      <c r="I7" s="16" t="s">
        <v>129</v>
      </c>
      <c r="J7" s="16" t="s">
        <v>11</v>
      </c>
      <c r="K7" s="16" t="s">
        <v>12</v>
      </c>
      <c r="L7" s="16">
        <f>(150*4+180*4)*24</f>
        <v>31680</v>
      </c>
      <c r="M7" s="16">
        <v>0.45</v>
      </c>
      <c r="N7" s="16">
        <v>14256</v>
      </c>
    </row>
    <row r="8" spans="1:14" ht="25.5">
      <c r="A8" s="23" t="s">
        <v>13</v>
      </c>
      <c r="B8" s="23" t="s">
        <v>130</v>
      </c>
      <c r="C8" s="24" t="s">
        <v>14</v>
      </c>
      <c r="D8" s="25" t="s">
        <v>15</v>
      </c>
      <c r="E8" s="26">
        <v>2.2959999999999998</v>
      </c>
      <c r="F8" s="18" t="e">
        <v>#VALUE!</v>
      </c>
      <c r="G8" s="18" t="e">
        <v>#VALUE!</v>
      </c>
      <c r="H8" s="16" t="s">
        <v>13</v>
      </c>
      <c r="I8" s="16" t="s">
        <v>130</v>
      </c>
      <c r="J8" s="16" t="s">
        <v>14</v>
      </c>
      <c r="K8" s="16" t="s">
        <v>15</v>
      </c>
      <c r="L8" s="16">
        <v>2.2959999999999998</v>
      </c>
      <c r="M8" s="16">
        <v>1378.46</v>
      </c>
      <c r="N8" s="16">
        <v>3164.94</v>
      </c>
    </row>
    <row r="9" spans="1:14" ht="25.5">
      <c r="A9" s="23" t="s">
        <v>16</v>
      </c>
      <c r="B9" s="23" t="s">
        <v>130</v>
      </c>
      <c r="C9" s="24" t="s">
        <v>17</v>
      </c>
      <c r="D9" s="25" t="s">
        <v>6</v>
      </c>
      <c r="E9" s="26">
        <v>98.1</v>
      </c>
      <c r="F9" s="18" t="e">
        <v>#VALUE!</v>
      </c>
      <c r="G9" s="18" t="e">
        <v>#VALUE!</v>
      </c>
      <c r="H9" s="16" t="s">
        <v>16</v>
      </c>
      <c r="I9" s="16" t="s">
        <v>130</v>
      </c>
      <c r="J9" s="16" t="s">
        <v>17</v>
      </c>
      <c r="K9" s="16" t="s">
        <v>6</v>
      </c>
      <c r="L9" s="16">
        <v>98.1</v>
      </c>
      <c r="M9" s="16">
        <v>143.68</v>
      </c>
      <c r="N9" s="16">
        <v>14095.01</v>
      </c>
    </row>
    <row r="10" spans="1:14" ht="38.25">
      <c r="A10" s="23" t="s">
        <v>18</v>
      </c>
      <c r="B10" s="23" t="s">
        <v>131</v>
      </c>
      <c r="C10" s="24" t="s">
        <v>19</v>
      </c>
      <c r="D10" s="25" t="s">
        <v>15</v>
      </c>
      <c r="E10" s="26">
        <v>0.88559999999999994</v>
      </c>
      <c r="F10" s="18" t="e">
        <v>#VALUE!</v>
      </c>
      <c r="G10" s="18" t="e">
        <v>#VALUE!</v>
      </c>
      <c r="H10" s="16" t="s">
        <v>18</v>
      </c>
      <c r="I10" s="16" t="s">
        <v>131</v>
      </c>
      <c r="J10" s="16" t="s">
        <v>19</v>
      </c>
      <c r="K10" s="16" t="s">
        <v>15</v>
      </c>
      <c r="L10" s="16">
        <f>1.8*2.05*0.24</f>
        <v>0.88559999999999994</v>
      </c>
      <c r="M10" s="16">
        <v>236.2</v>
      </c>
      <c r="N10" s="16">
        <v>209.27</v>
      </c>
    </row>
    <row r="11" spans="1:14" ht="38.25">
      <c r="A11" s="23" t="s">
        <v>20</v>
      </c>
      <c r="B11" s="23" t="s">
        <v>131</v>
      </c>
      <c r="C11" s="24" t="s">
        <v>21</v>
      </c>
      <c r="D11" s="25" t="s">
        <v>15</v>
      </c>
      <c r="E11" s="26">
        <v>15.962</v>
      </c>
      <c r="F11" s="18" t="e">
        <v>#VALUE!</v>
      </c>
      <c r="G11" s="18" t="e">
        <v>#VALUE!</v>
      </c>
      <c r="H11" s="16" t="s">
        <v>20</v>
      </c>
      <c r="I11" s="16" t="s">
        <v>131</v>
      </c>
      <c r="J11" s="16" t="s">
        <v>21</v>
      </c>
      <c r="K11" s="16" t="s">
        <v>15</v>
      </c>
      <c r="L11" s="16">
        <v>15.962</v>
      </c>
      <c r="M11" s="16">
        <v>236.2</v>
      </c>
      <c r="N11" s="16">
        <v>3770.22</v>
      </c>
    </row>
    <row r="12" spans="1:14" ht="38.25">
      <c r="A12" s="23" t="s">
        <v>22</v>
      </c>
      <c r="B12" s="23" t="s">
        <v>132</v>
      </c>
      <c r="C12" s="24" t="s">
        <v>23</v>
      </c>
      <c r="D12" s="25" t="s">
        <v>9</v>
      </c>
      <c r="E12" s="26">
        <v>45.524999999999999</v>
      </c>
      <c r="F12" s="18" t="e">
        <v>#VALUE!</v>
      </c>
      <c r="G12" s="18" t="e">
        <v>#VALUE!</v>
      </c>
      <c r="H12" s="16" t="s">
        <v>22</v>
      </c>
      <c r="I12" s="16" t="s">
        <v>132</v>
      </c>
      <c r="J12" s="16" t="s">
        <v>23</v>
      </c>
      <c r="K12" s="16" t="s">
        <v>9</v>
      </c>
      <c r="L12" s="16">
        <v>45.524999999999999</v>
      </c>
      <c r="M12" s="16">
        <v>15.87</v>
      </c>
      <c r="N12" s="16">
        <v>722.48</v>
      </c>
    </row>
    <row r="13" spans="1:14" ht="25.5">
      <c r="A13" s="23" t="s">
        <v>24</v>
      </c>
      <c r="B13" s="23" t="s">
        <v>133</v>
      </c>
      <c r="C13" s="24" t="s">
        <v>25</v>
      </c>
      <c r="D13" s="25" t="s">
        <v>15</v>
      </c>
      <c r="E13" s="26">
        <v>34.490349999999992</v>
      </c>
      <c r="F13" s="18" t="e">
        <v>#VALUE!</v>
      </c>
      <c r="G13" s="18" t="e">
        <v>#VALUE!</v>
      </c>
      <c r="H13" s="16" t="s">
        <v>24</v>
      </c>
      <c r="I13" s="16" t="s">
        <v>133</v>
      </c>
      <c r="J13" s="16" t="s">
        <v>25</v>
      </c>
      <c r="K13" s="16" t="s">
        <v>15</v>
      </c>
      <c r="L13" s="16">
        <f>72*0.1+(1.5*1.5*12+1.8*1.8*13+1.2*1.2*2+1.8*2.05)*0.24+2.296+45.525*0.15</f>
        <v>34.490349999999992</v>
      </c>
      <c r="M13" s="16">
        <v>93.75</v>
      </c>
      <c r="N13" s="16">
        <v>3233.44</v>
      </c>
    </row>
    <row r="14" spans="1:14" ht="38.25">
      <c r="A14" s="23" t="s">
        <v>26</v>
      </c>
      <c r="B14" s="23" t="s">
        <v>133</v>
      </c>
      <c r="C14" s="24" t="s">
        <v>27</v>
      </c>
      <c r="D14" s="25" t="s">
        <v>15</v>
      </c>
      <c r="E14" s="26">
        <v>34.49</v>
      </c>
      <c r="F14" s="18" t="e">
        <v>#VALUE!</v>
      </c>
      <c r="G14" s="18" t="e">
        <v>#VALUE!</v>
      </c>
      <c r="H14" s="16" t="s">
        <v>26</v>
      </c>
      <c r="I14" s="16" t="s">
        <v>133</v>
      </c>
      <c r="J14" s="16" t="s">
        <v>27</v>
      </c>
      <c r="K14" s="16" t="s">
        <v>15</v>
      </c>
      <c r="L14" s="16">
        <v>34.49</v>
      </c>
      <c r="M14" s="16">
        <v>4.63</v>
      </c>
      <c r="N14" s="16">
        <v>159.69</v>
      </c>
    </row>
    <row r="15" spans="1:14" ht="25.5">
      <c r="A15" s="23" t="s">
        <v>28</v>
      </c>
      <c r="B15" s="23" t="s">
        <v>134</v>
      </c>
      <c r="C15" s="24" t="s">
        <v>29</v>
      </c>
      <c r="D15" s="25" t="s">
        <v>9</v>
      </c>
      <c r="E15" s="26">
        <v>959.66</v>
      </c>
      <c r="F15" s="18" t="e">
        <v>#VALUE!</v>
      </c>
      <c r="G15" s="18" t="e">
        <v>#VALUE!</v>
      </c>
      <c r="H15" s="16" t="s">
        <v>28</v>
      </c>
      <c r="I15" s="16" t="s">
        <v>134</v>
      </c>
      <c r="J15" s="16" t="s">
        <v>29</v>
      </c>
      <c r="K15" s="16" t="s">
        <v>9</v>
      </c>
      <c r="L15" s="16">
        <v>959.66</v>
      </c>
      <c r="M15" s="16">
        <v>5.69</v>
      </c>
      <c r="N15" s="16">
        <v>5460.47</v>
      </c>
    </row>
    <row r="16" spans="1:14">
      <c r="A16" s="27"/>
      <c r="B16" s="27"/>
      <c r="C16" s="28" t="s">
        <v>114</v>
      </c>
      <c r="D16" s="29"/>
      <c r="E16" s="30"/>
      <c r="F16" s="20" t="e">
        <f t="shared" ref="F16:N16" si="0">SUM(F6:F15)</f>
        <v>#REF!</v>
      </c>
      <c r="G16" s="20" t="e">
        <f t="shared" si="0"/>
        <v>#REF!</v>
      </c>
      <c r="H16" s="20">
        <f t="shared" si="0"/>
        <v>0</v>
      </c>
      <c r="I16" s="20">
        <f t="shared" si="0"/>
        <v>0</v>
      </c>
      <c r="J16" s="20">
        <f t="shared" si="0"/>
        <v>0</v>
      </c>
      <c r="K16" s="20">
        <f t="shared" si="0"/>
        <v>0</v>
      </c>
      <c r="L16" s="20">
        <f t="shared" si="0"/>
        <v>32943.408950000005</v>
      </c>
      <c r="M16" s="20">
        <f t="shared" si="0"/>
        <v>2147.1</v>
      </c>
      <c r="N16" s="20">
        <f t="shared" si="0"/>
        <v>47387.76</v>
      </c>
    </row>
    <row r="17" spans="1:14">
      <c r="A17" s="37">
        <v>2</v>
      </c>
      <c r="B17" s="43" t="s">
        <v>115</v>
      </c>
      <c r="C17" s="44"/>
      <c r="D17" s="44"/>
      <c r="E17" s="44"/>
      <c r="F17" s="18" t="e">
        <v>#VALUE!</v>
      </c>
      <c r="G17" s="18">
        <v>2</v>
      </c>
      <c r="H17" s="16">
        <v>2</v>
      </c>
      <c r="J17" s="16" t="s">
        <v>115</v>
      </c>
    </row>
    <row r="18" spans="1:14" ht="38.25">
      <c r="A18" s="23" t="s">
        <v>30</v>
      </c>
      <c r="B18" s="23" t="s">
        <v>135</v>
      </c>
      <c r="C18" s="24" t="s">
        <v>201</v>
      </c>
      <c r="D18" s="25" t="s">
        <v>9</v>
      </c>
      <c r="E18" s="26">
        <v>41</v>
      </c>
      <c r="F18" s="18" t="e">
        <v>#VALUE!</v>
      </c>
      <c r="G18" s="18" t="e">
        <v>#VALUE!</v>
      </c>
      <c r="H18" s="16" t="s">
        <v>30</v>
      </c>
      <c r="I18" s="16" t="s">
        <v>135</v>
      </c>
      <c r="J18" s="16" t="s">
        <v>31</v>
      </c>
      <c r="K18" s="16" t="s">
        <v>9</v>
      </c>
      <c r="L18" s="16">
        <v>416.96</v>
      </c>
      <c r="M18" s="16">
        <v>212.7</v>
      </c>
      <c r="N18" s="16">
        <v>88687.39</v>
      </c>
    </row>
    <row r="19" spans="1:14" ht="38.25">
      <c r="A19" s="23" t="s">
        <v>32</v>
      </c>
      <c r="B19" s="23" t="s">
        <v>135</v>
      </c>
      <c r="C19" s="24" t="s">
        <v>202</v>
      </c>
      <c r="D19" s="25" t="s">
        <v>9</v>
      </c>
      <c r="E19" s="26">
        <v>24</v>
      </c>
      <c r="F19" s="18" t="e">
        <v>#VALUE!</v>
      </c>
      <c r="G19" s="18" t="e">
        <v>#VALUE!</v>
      </c>
      <c r="H19" s="16" t="s">
        <v>32</v>
      </c>
      <c r="I19" s="16" t="s">
        <v>135</v>
      </c>
      <c r="J19" s="16" t="s">
        <v>33</v>
      </c>
      <c r="K19" s="16" t="s">
        <v>9</v>
      </c>
      <c r="L19" s="16">
        <v>249.51</v>
      </c>
      <c r="M19" s="16">
        <v>202.28</v>
      </c>
      <c r="N19" s="16">
        <v>50470.879999999997</v>
      </c>
    </row>
    <row r="20" spans="1:14" ht="38.25">
      <c r="A20" s="23" t="s">
        <v>34</v>
      </c>
      <c r="B20" s="23" t="s">
        <v>135</v>
      </c>
      <c r="C20" s="24" t="s">
        <v>203</v>
      </c>
      <c r="D20" s="25" t="s">
        <v>9</v>
      </c>
      <c r="E20" s="26">
        <v>37</v>
      </c>
      <c r="F20" s="18" t="e">
        <v>#VALUE!</v>
      </c>
      <c r="G20" s="18" t="e">
        <v>#VALUE!</v>
      </c>
      <c r="H20" s="16" t="s">
        <v>34</v>
      </c>
      <c r="I20" s="16" t="s">
        <v>135</v>
      </c>
      <c r="J20" s="16" t="s">
        <v>136</v>
      </c>
      <c r="K20" s="16" t="s">
        <v>9</v>
      </c>
      <c r="L20" s="16">
        <v>373.04</v>
      </c>
      <c r="M20" s="16">
        <v>181.89</v>
      </c>
      <c r="N20" s="16">
        <v>67852.25</v>
      </c>
    </row>
    <row r="21" spans="1:14" ht="38.25">
      <c r="A21" s="23" t="s">
        <v>35</v>
      </c>
      <c r="B21" s="23" t="s">
        <v>135</v>
      </c>
      <c r="C21" s="24" t="s">
        <v>204</v>
      </c>
      <c r="D21" s="25" t="s">
        <v>9</v>
      </c>
      <c r="E21" s="26">
        <v>15</v>
      </c>
      <c r="F21" s="18" t="e">
        <v>#VALUE!</v>
      </c>
      <c r="G21" s="18" t="e">
        <v>#VALUE!</v>
      </c>
      <c r="H21" s="16" t="s">
        <v>35</v>
      </c>
      <c r="I21" s="16" t="s">
        <v>135</v>
      </c>
      <c r="J21" s="16" t="s">
        <v>36</v>
      </c>
      <c r="K21" s="16" t="s">
        <v>9</v>
      </c>
      <c r="L21" s="16">
        <v>154.06</v>
      </c>
      <c r="M21" s="16">
        <v>186.97</v>
      </c>
      <c r="N21" s="16">
        <v>28804.6</v>
      </c>
    </row>
    <row r="22" spans="1:14" ht="51">
      <c r="A22" s="23" t="s">
        <v>37</v>
      </c>
      <c r="B22" s="23" t="s">
        <v>135</v>
      </c>
      <c r="C22" s="24" t="s">
        <v>205</v>
      </c>
      <c r="D22" s="25" t="s">
        <v>9</v>
      </c>
      <c r="E22" s="26">
        <v>21</v>
      </c>
      <c r="F22" s="18" t="e">
        <v>#VALUE!</v>
      </c>
      <c r="G22" s="18" t="e">
        <v>#VALUE!</v>
      </c>
      <c r="H22" s="16" t="s">
        <v>37</v>
      </c>
      <c r="I22" s="16" t="s">
        <v>135</v>
      </c>
      <c r="J22" s="16" t="s">
        <v>38</v>
      </c>
      <c r="K22" s="16" t="s">
        <v>9</v>
      </c>
      <c r="L22" s="16">
        <v>216.95</v>
      </c>
      <c r="M22" s="16">
        <v>112.52</v>
      </c>
      <c r="N22" s="16">
        <v>24411.21</v>
      </c>
    </row>
    <row r="23" spans="1:14" ht="51">
      <c r="A23" s="23" t="s">
        <v>39</v>
      </c>
      <c r="B23" s="23" t="s">
        <v>135</v>
      </c>
      <c r="C23" s="24" t="s">
        <v>206</v>
      </c>
      <c r="D23" s="25" t="s">
        <v>9</v>
      </c>
      <c r="E23" s="26">
        <v>35</v>
      </c>
      <c r="F23" s="18" t="e">
        <v>#VALUE!</v>
      </c>
      <c r="G23" s="18" t="e">
        <v>#VALUE!</v>
      </c>
      <c r="H23" s="16" t="s">
        <v>39</v>
      </c>
      <c r="I23" s="16" t="s">
        <v>135</v>
      </c>
      <c r="J23" s="16" t="s">
        <v>44</v>
      </c>
      <c r="K23" s="16" t="s">
        <v>9</v>
      </c>
      <c r="L23" s="16">
        <v>358.17</v>
      </c>
      <c r="M23" s="16">
        <v>221.73</v>
      </c>
      <c r="N23" s="16">
        <v>79417.03</v>
      </c>
    </row>
    <row r="24" spans="1:14" ht="38.25">
      <c r="A24" s="23" t="s">
        <v>41</v>
      </c>
      <c r="B24" s="23" t="s">
        <v>135</v>
      </c>
      <c r="C24" s="24" t="s">
        <v>207</v>
      </c>
      <c r="D24" s="25" t="s">
        <v>9</v>
      </c>
      <c r="E24" s="26">
        <v>6</v>
      </c>
      <c r="F24" s="18" t="e">
        <v>#VALUE!</v>
      </c>
      <c r="G24" s="18" t="e">
        <v>#VALUE!</v>
      </c>
      <c r="H24" s="16" t="s">
        <v>41</v>
      </c>
      <c r="I24" s="16" t="s">
        <v>135</v>
      </c>
      <c r="J24" s="16" t="s">
        <v>46</v>
      </c>
      <c r="K24" s="16" t="s">
        <v>9</v>
      </c>
      <c r="L24" s="16">
        <v>63.02</v>
      </c>
      <c r="M24" s="16">
        <v>106.85</v>
      </c>
      <c r="N24" s="16">
        <v>6733.69</v>
      </c>
    </row>
    <row r="25" spans="1:14" ht="38.25">
      <c r="A25" s="23" t="s">
        <v>43</v>
      </c>
      <c r="B25" s="23" t="s">
        <v>135</v>
      </c>
      <c r="C25" s="24" t="s">
        <v>208</v>
      </c>
      <c r="D25" s="25" t="s">
        <v>9</v>
      </c>
      <c r="E25" s="26">
        <v>15</v>
      </c>
      <c r="F25" s="18" t="e">
        <v>#VALUE!</v>
      </c>
      <c r="G25" s="18" t="e">
        <v>#VALUE!</v>
      </c>
      <c r="H25" s="16" t="s">
        <v>43</v>
      </c>
      <c r="I25" s="16" t="s">
        <v>135</v>
      </c>
      <c r="J25" s="16" t="s">
        <v>48</v>
      </c>
      <c r="K25" s="16" t="s">
        <v>9</v>
      </c>
      <c r="L25" s="16">
        <v>152.26</v>
      </c>
      <c r="M25" s="16">
        <v>186.9</v>
      </c>
      <c r="N25" s="16">
        <v>28457.39</v>
      </c>
    </row>
    <row r="26" spans="1:14" ht="38.25">
      <c r="A26" s="23" t="s">
        <v>45</v>
      </c>
      <c r="B26" s="23" t="s">
        <v>135</v>
      </c>
      <c r="C26" s="24" t="s">
        <v>50</v>
      </c>
      <c r="D26" s="25" t="s">
        <v>9</v>
      </c>
      <c r="E26" s="26">
        <v>8</v>
      </c>
      <c r="F26" s="18" t="e">
        <v>#VALUE!</v>
      </c>
      <c r="G26" s="18" t="e">
        <v>#VALUE!</v>
      </c>
      <c r="H26" s="16" t="s">
        <v>45</v>
      </c>
      <c r="I26" s="16" t="s">
        <v>135</v>
      </c>
      <c r="J26" s="16" t="s">
        <v>50</v>
      </c>
      <c r="K26" s="16" t="s">
        <v>9</v>
      </c>
      <c r="L26" s="16">
        <v>86.61</v>
      </c>
      <c r="M26" s="16">
        <v>164.91</v>
      </c>
      <c r="N26" s="16">
        <v>14282.86</v>
      </c>
    </row>
    <row r="27" spans="1:14" ht="25.5">
      <c r="A27" s="23" t="s">
        <v>47</v>
      </c>
      <c r="B27" s="23" t="s">
        <v>137</v>
      </c>
      <c r="C27" s="24" t="s">
        <v>209</v>
      </c>
      <c r="D27" s="25" t="s">
        <v>9</v>
      </c>
      <c r="E27" s="26">
        <v>2</v>
      </c>
      <c r="F27" s="18" t="e">
        <v>#VALUE!</v>
      </c>
      <c r="G27" s="18" t="e">
        <v>#VALUE!</v>
      </c>
      <c r="H27" s="16" t="s">
        <v>47</v>
      </c>
      <c r="I27" s="16" t="s">
        <v>137</v>
      </c>
      <c r="J27" s="16" t="s">
        <v>40</v>
      </c>
      <c r="K27" s="16" t="s">
        <v>9</v>
      </c>
      <c r="L27" s="16">
        <v>24.59</v>
      </c>
      <c r="M27" s="16">
        <v>126.18</v>
      </c>
      <c r="N27" s="16">
        <v>3102.77</v>
      </c>
    </row>
    <row r="28" spans="1:14" ht="26.25" customHeight="1">
      <c r="A28" s="23" t="s">
        <v>49</v>
      </c>
      <c r="B28" s="23" t="s">
        <v>80</v>
      </c>
      <c r="C28" s="24" t="s">
        <v>42</v>
      </c>
      <c r="D28" s="25" t="s">
        <v>9</v>
      </c>
      <c r="E28" s="26">
        <v>4.7300000000000004</v>
      </c>
      <c r="F28" s="18" t="e">
        <v>#VALUE!</v>
      </c>
      <c r="G28" s="18" t="e">
        <v>#VALUE!</v>
      </c>
      <c r="H28" s="16" t="s">
        <v>49</v>
      </c>
      <c r="I28" s="16" t="s">
        <v>80</v>
      </c>
      <c r="J28" s="16" t="s">
        <v>42</v>
      </c>
      <c r="K28" s="16" t="s">
        <v>9</v>
      </c>
      <c r="L28" s="16">
        <f>(1.265+0.55*2)*2</f>
        <v>4.7300000000000004</v>
      </c>
      <c r="M28" s="16">
        <v>421.31</v>
      </c>
      <c r="N28" s="16">
        <v>1992.8</v>
      </c>
    </row>
    <row r="29" spans="1:14" ht="51">
      <c r="A29" s="23" t="s">
        <v>51</v>
      </c>
      <c r="B29" s="23" t="s">
        <v>138</v>
      </c>
      <c r="C29" s="24" t="s">
        <v>52</v>
      </c>
      <c r="D29" s="25" t="s">
        <v>9</v>
      </c>
      <c r="E29" s="26">
        <v>19.71</v>
      </c>
      <c r="F29" s="18" t="e">
        <v>#VALUE!</v>
      </c>
      <c r="G29" s="18" t="e">
        <v>#VALUE!</v>
      </c>
      <c r="H29" s="16" t="s">
        <v>51</v>
      </c>
      <c r="I29" s="16" t="s">
        <v>138</v>
      </c>
      <c r="J29" s="16" t="s">
        <v>52</v>
      </c>
      <c r="K29" s="16" t="s">
        <v>9</v>
      </c>
      <c r="L29" s="16">
        <f>(1.8*3*13+1.5*3*12+1.2*3*2)*0.15</f>
        <v>19.71</v>
      </c>
      <c r="M29" s="16">
        <v>224.46</v>
      </c>
      <c r="N29" s="16">
        <v>4424.1099999999997</v>
      </c>
    </row>
    <row r="30" spans="1:14" ht="51">
      <c r="A30" s="23" t="s">
        <v>53</v>
      </c>
      <c r="B30" s="23" t="s">
        <v>139</v>
      </c>
      <c r="C30" s="24" t="s">
        <v>54</v>
      </c>
      <c r="D30" s="25" t="s">
        <v>6</v>
      </c>
      <c r="E30" s="26">
        <v>131.4</v>
      </c>
      <c r="F30" s="18" t="e">
        <v>#VALUE!</v>
      </c>
      <c r="G30" s="18" t="e">
        <v>#VALUE!</v>
      </c>
      <c r="H30" s="16" t="s">
        <v>53</v>
      </c>
      <c r="I30" s="16" t="s">
        <v>139</v>
      </c>
      <c r="J30" s="16" t="s">
        <v>54</v>
      </c>
      <c r="K30" s="16" t="s">
        <v>6</v>
      </c>
      <c r="L30" s="16">
        <f>1.8*3*13+1.5*3*12+1.2*3*2</f>
        <v>131.4</v>
      </c>
      <c r="M30" s="16">
        <v>11.05</v>
      </c>
      <c r="N30" s="16">
        <v>1451.97</v>
      </c>
    </row>
    <row r="31" spans="1:14" ht="25.5">
      <c r="A31" s="23" t="s">
        <v>55</v>
      </c>
      <c r="B31" s="23" t="s">
        <v>140</v>
      </c>
      <c r="C31" s="24" t="s">
        <v>56</v>
      </c>
      <c r="D31" s="25" t="s">
        <v>5</v>
      </c>
      <c r="E31" s="26">
        <v>27</v>
      </c>
      <c r="F31" s="18" t="e">
        <v>#VALUE!</v>
      </c>
      <c r="G31" s="18" t="e">
        <v>#VALUE!</v>
      </c>
      <c r="H31" s="16" t="s">
        <v>55</v>
      </c>
      <c r="I31" s="16" t="s">
        <v>140</v>
      </c>
      <c r="J31" s="16" t="s">
        <v>56</v>
      </c>
      <c r="K31" s="16" t="s">
        <v>5</v>
      </c>
      <c r="L31" s="16">
        <f>13+12+2</f>
        <v>27</v>
      </c>
      <c r="M31" s="16">
        <v>127.21</v>
      </c>
      <c r="N31" s="16">
        <v>3434.67</v>
      </c>
    </row>
    <row r="32" spans="1:14" ht="16.5" customHeight="1">
      <c r="A32" s="23" t="s">
        <v>57</v>
      </c>
      <c r="B32" s="23" t="s">
        <v>141</v>
      </c>
      <c r="C32" s="24" t="s">
        <v>58</v>
      </c>
      <c r="D32" s="25" t="s">
        <v>6</v>
      </c>
      <c r="E32" s="26">
        <v>201.78</v>
      </c>
      <c r="F32" s="18"/>
      <c r="G32" s="18"/>
    </row>
    <row r="33" spans="1:7" ht="39.75" customHeight="1">
      <c r="A33" s="23" t="s">
        <v>178</v>
      </c>
      <c r="B33" s="23" t="s">
        <v>169</v>
      </c>
      <c r="C33" s="24" t="s">
        <v>192</v>
      </c>
      <c r="D33" s="25" t="s">
        <v>9</v>
      </c>
      <c r="E33" s="26">
        <v>375.96</v>
      </c>
      <c r="F33" s="18"/>
      <c r="G33" s="18"/>
    </row>
    <row r="34" spans="1:7" ht="39" customHeight="1">
      <c r="A34" s="23" t="s">
        <v>179</v>
      </c>
      <c r="B34" s="23" t="s">
        <v>169</v>
      </c>
      <c r="C34" s="24" t="s">
        <v>193</v>
      </c>
      <c r="D34" s="25" t="s">
        <v>9</v>
      </c>
      <c r="E34" s="26">
        <v>225.51</v>
      </c>
      <c r="F34" s="18"/>
      <c r="G34" s="18"/>
    </row>
    <row r="35" spans="1:7" ht="39.75" customHeight="1">
      <c r="A35" s="23" t="s">
        <v>180</v>
      </c>
      <c r="B35" s="23" t="s">
        <v>169</v>
      </c>
      <c r="C35" s="24" t="s">
        <v>194</v>
      </c>
      <c r="D35" s="25" t="s">
        <v>9</v>
      </c>
      <c r="E35" s="26">
        <v>336.04</v>
      </c>
      <c r="F35" s="18"/>
      <c r="G35" s="18"/>
    </row>
    <row r="36" spans="1:7" ht="40.5" customHeight="1">
      <c r="A36" s="23" t="s">
        <v>181</v>
      </c>
      <c r="B36" s="23" t="s">
        <v>169</v>
      </c>
      <c r="C36" s="24" t="s">
        <v>195</v>
      </c>
      <c r="D36" s="25" t="s">
        <v>9</v>
      </c>
      <c r="E36" s="26">
        <v>139.06</v>
      </c>
      <c r="F36" s="18"/>
      <c r="G36" s="18"/>
    </row>
    <row r="37" spans="1:7" ht="39" customHeight="1">
      <c r="A37" s="23" t="s">
        <v>182</v>
      </c>
      <c r="B37" s="23" t="s">
        <v>170</v>
      </c>
      <c r="C37" s="24" t="s">
        <v>196</v>
      </c>
      <c r="D37" s="25" t="s">
        <v>9</v>
      </c>
      <c r="E37" s="26">
        <v>195.95</v>
      </c>
      <c r="F37" s="18"/>
      <c r="G37" s="18"/>
    </row>
    <row r="38" spans="1:7" ht="41.25" customHeight="1">
      <c r="A38" s="23" t="s">
        <v>183</v>
      </c>
      <c r="B38" s="23" t="s">
        <v>169</v>
      </c>
      <c r="C38" s="24" t="s">
        <v>197</v>
      </c>
      <c r="D38" s="25" t="s">
        <v>9</v>
      </c>
      <c r="E38" s="26">
        <v>323.17</v>
      </c>
      <c r="F38" s="18"/>
      <c r="G38" s="18"/>
    </row>
    <row r="39" spans="1:7" ht="43.5" customHeight="1">
      <c r="A39" s="23" t="s">
        <v>184</v>
      </c>
      <c r="B39" s="23" t="s">
        <v>170</v>
      </c>
      <c r="C39" s="24" t="s">
        <v>171</v>
      </c>
      <c r="D39" s="25" t="s">
        <v>9</v>
      </c>
      <c r="E39" s="26">
        <v>57.02</v>
      </c>
      <c r="F39" s="18"/>
      <c r="G39" s="18"/>
    </row>
    <row r="40" spans="1:7" ht="39.75" customHeight="1">
      <c r="A40" s="23" t="s">
        <v>185</v>
      </c>
      <c r="B40" s="23" t="s">
        <v>169</v>
      </c>
      <c r="C40" s="24" t="s">
        <v>198</v>
      </c>
      <c r="D40" s="25" t="s">
        <v>9</v>
      </c>
      <c r="E40" s="26">
        <v>137.26</v>
      </c>
      <c r="F40" s="18"/>
      <c r="G40" s="18"/>
    </row>
    <row r="41" spans="1:7" ht="35.25" customHeight="1">
      <c r="A41" s="23" t="s">
        <v>186</v>
      </c>
      <c r="B41" s="23" t="s">
        <v>170</v>
      </c>
      <c r="C41" s="24" t="s">
        <v>199</v>
      </c>
      <c r="D41" s="25" t="s">
        <v>9</v>
      </c>
      <c r="E41" s="26">
        <v>78.61</v>
      </c>
      <c r="F41" s="18"/>
      <c r="G41" s="18"/>
    </row>
    <row r="42" spans="1:7" ht="39.75" customHeight="1">
      <c r="A42" s="23" t="s">
        <v>187</v>
      </c>
      <c r="B42" s="23" t="s">
        <v>169</v>
      </c>
      <c r="C42" s="24" t="s">
        <v>200</v>
      </c>
      <c r="D42" s="25" t="s">
        <v>9</v>
      </c>
      <c r="E42" s="26">
        <v>22.59</v>
      </c>
      <c r="F42" s="18"/>
      <c r="G42" s="18"/>
    </row>
    <row r="43" spans="1:7" ht="29.25" customHeight="1">
      <c r="A43" s="23" t="s">
        <v>188</v>
      </c>
      <c r="B43" s="23" t="s">
        <v>212</v>
      </c>
      <c r="C43" s="24" t="s">
        <v>213</v>
      </c>
      <c r="D43" s="25" t="s">
        <v>9</v>
      </c>
      <c r="E43" s="26">
        <v>1891</v>
      </c>
      <c r="F43" s="18"/>
      <c r="G43" s="18"/>
    </row>
    <row r="44" spans="1:7" ht="30" customHeight="1">
      <c r="A44" s="23" t="s">
        <v>189</v>
      </c>
      <c r="B44" s="23" t="s">
        <v>210</v>
      </c>
      <c r="C44" s="24" t="s">
        <v>211</v>
      </c>
      <c r="D44" s="25" t="s">
        <v>9</v>
      </c>
      <c r="E44" s="26">
        <v>945.59</v>
      </c>
      <c r="F44" s="18"/>
      <c r="G44" s="18"/>
    </row>
    <row r="45" spans="1:7" ht="27" customHeight="1">
      <c r="A45" s="23" t="s">
        <v>190</v>
      </c>
      <c r="B45" s="23" t="s">
        <v>172</v>
      </c>
      <c r="C45" s="24" t="s">
        <v>173</v>
      </c>
      <c r="D45" s="25" t="s">
        <v>9</v>
      </c>
      <c r="E45" s="26">
        <v>738.73</v>
      </c>
      <c r="F45" s="18"/>
      <c r="G45" s="18"/>
    </row>
    <row r="46" spans="1:7" ht="28.5" customHeight="1">
      <c r="A46" s="23" t="s">
        <v>191</v>
      </c>
      <c r="B46" s="23" t="s">
        <v>172</v>
      </c>
      <c r="C46" s="24" t="s">
        <v>174</v>
      </c>
      <c r="D46" s="25" t="s">
        <v>9</v>
      </c>
      <c r="E46" s="26">
        <v>401.78</v>
      </c>
      <c r="F46" s="18"/>
      <c r="G46" s="18"/>
    </row>
    <row r="47" spans="1:7" ht="27.75" customHeight="1">
      <c r="A47" s="23" t="s">
        <v>214</v>
      </c>
      <c r="B47" s="23" t="s">
        <v>172</v>
      </c>
      <c r="C47" s="24" t="s">
        <v>175</v>
      </c>
      <c r="D47" s="25" t="s">
        <v>9</v>
      </c>
      <c r="E47" s="26">
        <v>475.1</v>
      </c>
      <c r="F47" s="18"/>
      <c r="G47" s="18"/>
    </row>
    <row r="48" spans="1:7" ht="19.5" customHeight="1">
      <c r="A48" s="23" t="s">
        <v>215</v>
      </c>
      <c r="B48" s="23" t="s">
        <v>176</v>
      </c>
      <c r="C48" s="24" t="s">
        <v>177</v>
      </c>
      <c r="D48" s="25" t="s">
        <v>6</v>
      </c>
      <c r="E48" s="26">
        <v>50</v>
      </c>
      <c r="F48" s="18"/>
      <c r="G48" s="18"/>
    </row>
    <row r="49" spans="1:14">
      <c r="A49" s="45" t="s">
        <v>116</v>
      </c>
      <c r="B49" s="46"/>
      <c r="C49" s="47"/>
      <c r="D49" s="29"/>
      <c r="E49" s="30"/>
      <c r="F49" s="19" t="e">
        <f t="shared" ref="F49:N49" si="1">SUM(F18:F48)</f>
        <v>#VALUE!</v>
      </c>
      <c r="G49" s="19" t="e">
        <f t="shared" si="1"/>
        <v>#VALUE!</v>
      </c>
      <c r="H49" s="19">
        <f t="shared" si="1"/>
        <v>0</v>
      </c>
      <c r="I49" s="19">
        <f t="shared" si="1"/>
        <v>0</v>
      </c>
      <c r="J49" s="19">
        <f t="shared" si="1"/>
        <v>0</v>
      </c>
      <c r="K49" s="19">
        <f t="shared" si="1"/>
        <v>0</v>
      </c>
      <c r="L49" s="19">
        <f t="shared" si="1"/>
        <v>2278.0100000000002</v>
      </c>
      <c r="M49" s="19">
        <f t="shared" si="1"/>
        <v>2486.9600000000005</v>
      </c>
      <c r="N49" s="20">
        <f t="shared" si="1"/>
        <v>403523.61999999994</v>
      </c>
    </row>
    <row r="50" spans="1:14">
      <c r="A50" s="38">
        <v>3</v>
      </c>
      <c r="B50" s="43" t="s">
        <v>117</v>
      </c>
      <c r="C50" s="44"/>
      <c r="D50" s="44"/>
      <c r="E50" s="44"/>
      <c r="F50" s="18" t="e">
        <v>#VALUE!</v>
      </c>
      <c r="G50" s="18">
        <v>3</v>
      </c>
      <c r="H50" s="16">
        <v>3</v>
      </c>
      <c r="J50" s="16" t="s">
        <v>117</v>
      </c>
    </row>
    <row r="51" spans="1:14" ht="25.5">
      <c r="A51" s="23" t="s">
        <v>59</v>
      </c>
      <c r="B51" s="23" t="s">
        <v>142</v>
      </c>
      <c r="C51" s="24" t="s">
        <v>118</v>
      </c>
      <c r="D51" s="25" t="s">
        <v>9</v>
      </c>
      <c r="E51" s="26">
        <v>147.80000000000001</v>
      </c>
      <c r="F51" s="18"/>
      <c r="G51" s="18" t="e">
        <v>#VALUE!</v>
      </c>
      <c r="H51" s="16" t="s">
        <v>59</v>
      </c>
      <c r="I51" s="16" t="s">
        <v>142</v>
      </c>
      <c r="J51" s="16" t="s">
        <v>118</v>
      </c>
      <c r="K51" s="16" t="s">
        <v>9</v>
      </c>
      <c r="L51" s="16">
        <v>147.80000000000001</v>
      </c>
      <c r="M51" s="16">
        <v>173.4</v>
      </c>
      <c r="N51" s="16">
        <v>25628.52</v>
      </c>
    </row>
    <row r="52" spans="1:14" ht="25.5">
      <c r="A52" s="23" t="s">
        <v>60</v>
      </c>
      <c r="B52" s="23" t="s">
        <v>142</v>
      </c>
      <c r="C52" s="24" t="s">
        <v>119</v>
      </c>
      <c r="D52" s="25" t="s">
        <v>9</v>
      </c>
      <c r="E52" s="31">
        <v>676.87519999999995</v>
      </c>
      <c r="F52" s="18"/>
      <c r="G52" s="18" t="e">
        <v>#VALUE!</v>
      </c>
      <c r="H52" s="16" t="s">
        <v>60</v>
      </c>
      <c r="I52" s="16" t="s">
        <v>142</v>
      </c>
      <c r="J52" s="16" t="s">
        <v>119</v>
      </c>
      <c r="K52" s="16" t="s">
        <v>9</v>
      </c>
      <c r="L52" s="16">
        <f>670.3-(2.96+4+4)*0.13</f>
        <v>668.87519999999995</v>
      </c>
      <c r="M52" s="16">
        <v>170.26</v>
      </c>
      <c r="N52" s="16">
        <v>113882.66</v>
      </c>
    </row>
    <row r="53" spans="1:14">
      <c r="A53" s="45" t="s">
        <v>120</v>
      </c>
      <c r="B53" s="46"/>
      <c r="C53" s="47"/>
      <c r="D53" s="29"/>
      <c r="E53" s="30"/>
      <c r="F53" s="19">
        <f t="shared" ref="F53:N53" si="2">F51+F52</f>
        <v>0</v>
      </c>
      <c r="G53" s="19" t="e">
        <f t="shared" si="2"/>
        <v>#VALUE!</v>
      </c>
      <c r="H53" s="19" t="e">
        <f t="shared" si="2"/>
        <v>#VALUE!</v>
      </c>
      <c r="I53" s="19" t="e">
        <f t="shared" si="2"/>
        <v>#VALUE!</v>
      </c>
      <c r="J53" s="19" t="e">
        <f t="shared" si="2"/>
        <v>#VALUE!</v>
      </c>
      <c r="K53" s="19" t="e">
        <f t="shared" si="2"/>
        <v>#VALUE!</v>
      </c>
      <c r="L53" s="19">
        <f t="shared" si="2"/>
        <v>816.6751999999999</v>
      </c>
      <c r="M53" s="19">
        <f t="shared" si="2"/>
        <v>343.65999999999997</v>
      </c>
      <c r="N53" s="20">
        <f t="shared" si="2"/>
        <v>139511.18</v>
      </c>
    </row>
    <row r="54" spans="1:14">
      <c r="A54" s="38">
        <v>4</v>
      </c>
      <c r="B54" s="43" t="s">
        <v>121</v>
      </c>
      <c r="C54" s="44"/>
      <c r="D54" s="44"/>
      <c r="E54" s="44"/>
      <c r="F54" s="18" t="e">
        <v>#VALUE!</v>
      </c>
      <c r="G54" s="18">
        <v>4</v>
      </c>
      <c r="H54" s="16">
        <v>4</v>
      </c>
      <c r="J54" s="16" t="s">
        <v>121</v>
      </c>
    </row>
    <row r="55" spans="1:14" ht="24.75" customHeight="1">
      <c r="A55" s="32" t="s">
        <v>61</v>
      </c>
      <c r="B55" s="32" t="s">
        <v>143</v>
      </c>
      <c r="C55" s="33" t="s">
        <v>144</v>
      </c>
      <c r="D55" s="25" t="s">
        <v>9</v>
      </c>
      <c r="E55" s="26">
        <v>27.375</v>
      </c>
      <c r="F55" s="18" t="e">
        <v>#VALUE!</v>
      </c>
      <c r="G55" s="18" t="e">
        <v>#VALUE!</v>
      </c>
      <c r="H55" s="16" t="s">
        <v>61</v>
      </c>
      <c r="I55" s="16" t="s">
        <v>143</v>
      </c>
      <c r="J55" s="16" t="s">
        <v>144</v>
      </c>
      <c r="K55" s="16" t="s">
        <v>9</v>
      </c>
      <c r="L55" s="16">
        <f>4*2.5*2+2.95*2.5</f>
        <v>27.375</v>
      </c>
      <c r="M55" s="16">
        <v>17.239999999999998</v>
      </c>
      <c r="N55" s="16">
        <v>471.95</v>
      </c>
    </row>
    <row r="56" spans="1:14" ht="38.25">
      <c r="A56" s="32" t="s">
        <v>63</v>
      </c>
      <c r="B56" s="32" t="s">
        <v>145</v>
      </c>
      <c r="C56" s="33" t="s">
        <v>62</v>
      </c>
      <c r="D56" s="25" t="s">
        <v>9</v>
      </c>
      <c r="E56" s="26">
        <v>2.88</v>
      </c>
      <c r="F56" s="18" t="e">
        <v>#VALUE!</v>
      </c>
      <c r="G56" s="18" t="e">
        <v>#VALUE!</v>
      </c>
      <c r="H56" s="16" t="s">
        <v>63</v>
      </c>
      <c r="I56" s="16" t="s">
        <v>145</v>
      </c>
      <c r="J56" s="16" t="s">
        <v>62</v>
      </c>
      <c r="K56" s="16" t="s">
        <v>9</v>
      </c>
      <c r="L56" s="16">
        <f>1.2*1.2*2</f>
        <v>2.88</v>
      </c>
      <c r="M56" s="16">
        <v>543.47</v>
      </c>
      <c r="N56" s="16">
        <v>1565.19</v>
      </c>
    </row>
    <row r="57" spans="1:14" ht="38.25">
      <c r="A57" s="32" t="s">
        <v>65</v>
      </c>
      <c r="B57" s="32" t="s">
        <v>145</v>
      </c>
      <c r="C57" s="33" t="s">
        <v>64</v>
      </c>
      <c r="D57" s="25" t="s">
        <v>9</v>
      </c>
      <c r="E57" s="26">
        <v>27</v>
      </c>
      <c r="F57" s="18" t="e">
        <v>#VALUE!</v>
      </c>
      <c r="G57" s="18" t="e">
        <v>#VALUE!</v>
      </c>
      <c r="H57" s="16" t="s">
        <v>65</v>
      </c>
      <c r="I57" s="16" t="s">
        <v>145</v>
      </c>
      <c r="J57" s="16" t="s">
        <v>64</v>
      </c>
      <c r="K57" s="16" t="s">
        <v>9</v>
      </c>
      <c r="L57" s="16">
        <f>1.5*1.5*12</f>
        <v>27</v>
      </c>
      <c r="M57" s="16">
        <v>528.5</v>
      </c>
      <c r="N57" s="16">
        <v>14269.5</v>
      </c>
    </row>
    <row r="58" spans="1:14" ht="25.5">
      <c r="A58" s="32" t="s">
        <v>67</v>
      </c>
      <c r="B58" s="32" t="s">
        <v>145</v>
      </c>
      <c r="C58" s="33" t="s">
        <v>66</v>
      </c>
      <c r="D58" s="25" t="s">
        <v>9</v>
      </c>
      <c r="E58" s="26">
        <v>1.5750000000000002</v>
      </c>
      <c r="F58" s="18" t="e">
        <v>#VALUE!</v>
      </c>
      <c r="G58" s="18" t="e">
        <v>#VALUE!</v>
      </c>
      <c r="H58" s="16" t="s">
        <v>67</v>
      </c>
      <c r="I58" s="16" t="s">
        <v>145</v>
      </c>
      <c r="J58" s="16" t="s">
        <v>66</v>
      </c>
      <c r="K58" s="16" t="s">
        <v>9</v>
      </c>
      <c r="L58" s="16">
        <f>0.75*2.1</f>
        <v>1.5750000000000002</v>
      </c>
      <c r="M58" s="16">
        <v>6189.65</v>
      </c>
      <c r="N58" s="16">
        <v>9748.7000000000007</v>
      </c>
    </row>
    <row r="59" spans="1:14" ht="38.25">
      <c r="A59" s="32" t="s">
        <v>69</v>
      </c>
      <c r="B59" s="32" t="s">
        <v>146</v>
      </c>
      <c r="C59" s="33" t="s">
        <v>68</v>
      </c>
      <c r="D59" s="25" t="s">
        <v>9</v>
      </c>
      <c r="E59" s="26">
        <v>42.120000000000005</v>
      </c>
      <c r="F59" s="18" t="e">
        <v>#VALUE!</v>
      </c>
      <c r="G59" s="18" t="e">
        <v>#VALUE!</v>
      </c>
      <c r="H59" s="16" t="s">
        <v>69</v>
      </c>
      <c r="I59" s="16" t="s">
        <v>146</v>
      </c>
      <c r="J59" s="16" t="s">
        <v>68</v>
      </c>
      <c r="K59" s="16" t="s">
        <v>9</v>
      </c>
      <c r="L59" s="16">
        <f>1.8*1.8*13</f>
        <v>42.120000000000005</v>
      </c>
      <c r="M59" s="16">
        <v>523.48</v>
      </c>
      <c r="N59" s="16">
        <v>22048.98</v>
      </c>
    </row>
    <row r="60" spans="1:14" ht="25.5">
      <c r="A60" s="32" t="s">
        <v>70</v>
      </c>
      <c r="B60" s="32" t="s">
        <v>147</v>
      </c>
      <c r="C60" s="33" t="s">
        <v>148</v>
      </c>
      <c r="D60" s="25" t="s">
        <v>9</v>
      </c>
      <c r="E60" s="26">
        <v>90.15</v>
      </c>
      <c r="F60" s="18" t="e">
        <v>#VALUE!</v>
      </c>
      <c r="G60" s="18" t="e">
        <v>#VALUE!</v>
      </c>
      <c r="H60" s="16" t="s">
        <v>70</v>
      </c>
      <c r="I60" s="16" t="s">
        <v>147</v>
      </c>
      <c r="J60" s="16" t="s">
        <v>148</v>
      </c>
      <c r="K60" s="16" t="s">
        <v>9</v>
      </c>
      <c r="L60" s="16">
        <f>2.88+27+42.12+18.15</f>
        <v>90.15</v>
      </c>
      <c r="M60" s="16">
        <v>176.33</v>
      </c>
      <c r="N60" s="16">
        <v>15896.15</v>
      </c>
    </row>
    <row r="61" spans="1:14" ht="21" customHeight="1">
      <c r="A61" s="32" t="s">
        <v>73</v>
      </c>
      <c r="B61" s="32" t="s">
        <v>71</v>
      </c>
      <c r="C61" s="33" t="s">
        <v>72</v>
      </c>
      <c r="D61" s="25" t="s">
        <v>9</v>
      </c>
      <c r="E61" s="26">
        <v>90.15</v>
      </c>
      <c r="F61" s="18" t="e">
        <v>#VALUE!</v>
      </c>
      <c r="G61" s="18" t="e">
        <v>#VALUE!</v>
      </c>
      <c r="H61" s="16" t="s">
        <v>73</v>
      </c>
      <c r="I61" s="16" t="s">
        <v>71</v>
      </c>
      <c r="J61" s="16" t="s">
        <v>72</v>
      </c>
      <c r="K61" s="16" t="s">
        <v>9</v>
      </c>
      <c r="L61" s="16">
        <f>2.88+27+42.12+18.15</f>
        <v>90.15</v>
      </c>
      <c r="M61" s="16">
        <v>59.78</v>
      </c>
      <c r="N61" s="16">
        <v>5389.17</v>
      </c>
    </row>
    <row r="62" spans="1:14" ht="25.5">
      <c r="A62" s="32" t="s">
        <v>74</v>
      </c>
      <c r="B62" s="32" t="s">
        <v>146</v>
      </c>
      <c r="C62" s="33" t="s">
        <v>149</v>
      </c>
      <c r="D62" s="25" t="s">
        <v>9</v>
      </c>
      <c r="E62" s="26">
        <v>45.524999999999999</v>
      </c>
      <c r="F62" s="18" t="e">
        <v>#VALUE!</v>
      </c>
      <c r="G62" s="18" t="e">
        <v>#VALUE!</v>
      </c>
      <c r="H62" s="16" t="s">
        <v>74</v>
      </c>
      <c r="I62" s="16" t="s">
        <v>146</v>
      </c>
      <c r="J62" s="16" t="s">
        <v>164</v>
      </c>
      <c r="K62" s="16" t="s">
        <v>9</v>
      </c>
      <c r="L62" s="16">
        <f>2.25*1.65*2+3.25*1.65*2+4*2.5*2+2.95*2.5</f>
        <v>45.524999999999999</v>
      </c>
      <c r="M62" s="16">
        <v>1364.35</v>
      </c>
      <c r="N62" s="16">
        <v>62112.03</v>
      </c>
    </row>
    <row r="63" spans="1:14" ht="20.25" customHeight="1">
      <c r="A63" s="32" t="s">
        <v>75</v>
      </c>
      <c r="B63" s="32" t="s">
        <v>150</v>
      </c>
      <c r="C63" s="33" t="s">
        <v>76</v>
      </c>
      <c r="D63" s="25" t="s">
        <v>6</v>
      </c>
      <c r="E63" s="26">
        <v>45.150000000000006</v>
      </c>
      <c r="F63" s="18" t="e">
        <v>#VALUE!</v>
      </c>
      <c r="G63" s="18" t="e">
        <v>#VALUE!</v>
      </c>
      <c r="H63" s="16" t="s">
        <v>75</v>
      </c>
      <c r="I63" s="16" t="s">
        <v>150</v>
      </c>
      <c r="J63" s="16" t="s">
        <v>76</v>
      </c>
      <c r="K63" s="16" t="s">
        <v>6</v>
      </c>
      <c r="L63" s="16">
        <f>1.85*13+1.55*12+1.25*2</f>
        <v>45.150000000000006</v>
      </c>
      <c r="M63" s="16">
        <v>100.85</v>
      </c>
      <c r="N63" s="16">
        <v>4553.38</v>
      </c>
    </row>
    <row r="64" spans="1:14" ht="21" customHeight="1">
      <c r="A64" s="32" t="s">
        <v>77</v>
      </c>
      <c r="B64" s="32" t="s">
        <v>80</v>
      </c>
      <c r="C64" s="33" t="s">
        <v>78</v>
      </c>
      <c r="D64" s="25" t="s">
        <v>9</v>
      </c>
      <c r="E64" s="26">
        <v>2.5920000000000005</v>
      </c>
      <c r="F64" s="18" t="e">
        <v>#VALUE!</v>
      </c>
      <c r="G64" s="18" t="e">
        <v>#VALUE!</v>
      </c>
      <c r="H64" s="16" t="s">
        <v>77</v>
      </c>
      <c r="I64" s="16" t="s">
        <v>80</v>
      </c>
      <c r="J64" s="16" t="s">
        <v>78</v>
      </c>
      <c r="K64" s="16" t="s">
        <v>9</v>
      </c>
      <c r="L64" s="16">
        <f>3.24*0.8</f>
        <v>2.5920000000000005</v>
      </c>
      <c r="M64" s="16">
        <v>1893.15</v>
      </c>
      <c r="N64" s="16">
        <v>4907.04</v>
      </c>
    </row>
    <row r="65" spans="1:14" ht="25.5">
      <c r="A65" s="34" t="str">
        <f t="shared" ref="A65:A70" si="3">H65</f>
        <v>4.11</v>
      </c>
      <c r="B65" s="34" t="str">
        <f t="shared" ref="B65:B70" si="4">I65</f>
        <v>KNR 0-19 0928-12</v>
      </c>
      <c r="C65" s="34" t="str">
        <f t="shared" ref="C65:C70" si="5">J65</f>
        <v>Demontaż i montaż okna do patio nierozwieralne aluminium EI60 - patio 08,09</v>
      </c>
      <c r="D65" s="35" t="str">
        <f t="shared" ref="D65:D70" si="6">K65</f>
        <v>m2</v>
      </c>
      <c r="E65" s="26">
        <v>25.575000000000003</v>
      </c>
      <c r="F65" s="18" t="e">
        <v>#VALUE!</v>
      </c>
      <c r="G65" s="18" t="e">
        <v>#VALUE!</v>
      </c>
      <c r="H65" s="16" t="s">
        <v>79</v>
      </c>
      <c r="I65" s="16" t="s">
        <v>122</v>
      </c>
      <c r="J65" s="16" t="s">
        <v>165</v>
      </c>
      <c r="K65" s="16" t="s">
        <v>9</v>
      </c>
      <c r="L65" s="16">
        <f>6.24*2.5+3.99*2.5</f>
        <v>25.575000000000003</v>
      </c>
      <c r="M65" s="16">
        <v>1963.01</v>
      </c>
      <c r="N65" s="16">
        <v>50203.98</v>
      </c>
    </row>
    <row r="66" spans="1:14" ht="21.75" customHeight="1">
      <c r="A66" s="34" t="str">
        <f t="shared" si="3"/>
        <v>4.18</v>
      </c>
      <c r="B66" s="34" t="str">
        <f t="shared" si="4"/>
        <v xml:space="preserve">KNR-W 2-02 1040-0    </v>
      </c>
      <c r="C66" s="34" t="str">
        <f t="shared" si="5"/>
        <v>Drzwi aluminiowe dwuskrzydłowe D8 EI60</v>
      </c>
      <c r="D66" s="35" t="str">
        <f t="shared" si="6"/>
        <v>m2</v>
      </c>
      <c r="E66" s="26">
        <v>6.56</v>
      </c>
      <c r="F66" s="18" t="e">
        <f>#N/A</f>
        <v>#N/A</v>
      </c>
      <c r="G66" s="18" t="e">
        <v>#VALUE!</v>
      </c>
      <c r="H66" s="16" t="s">
        <v>82</v>
      </c>
      <c r="I66" s="16" t="s">
        <v>151</v>
      </c>
      <c r="J66" s="16" t="s">
        <v>81</v>
      </c>
      <c r="K66" s="16" t="s">
        <v>9</v>
      </c>
      <c r="L66" s="16">
        <f>1.6*2.05*2</f>
        <v>6.56</v>
      </c>
      <c r="M66" s="16">
        <v>1644.12</v>
      </c>
      <c r="N66" s="16">
        <v>10785.43</v>
      </c>
    </row>
    <row r="67" spans="1:14" ht="25.5">
      <c r="A67" s="34" t="str">
        <f t="shared" si="3"/>
        <v>4.19</v>
      </c>
      <c r="B67" s="34" t="str">
        <f t="shared" si="4"/>
        <v xml:space="preserve">KNR-W 2-02 1040-0    </v>
      </c>
      <c r="C67" s="34" t="str">
        <f t="shared" si="5"/>
        <v>Drzwi aluminiowe wejściowe dwuskrzydłowe z naświetlem D9  EI60</v>
      </c>
      <c r="D67" s="35" t="str">
        <f t="shared" si="6"/>
        <v>m2</v>
      </c>
      <c r="E67" s="26">
        <v>5.202</v>
      </c>
      <c r="F67" s="18" t="e">
        <f>#N/A</f>
        <v>#N/A</v>
      </c>
      <c r="G67" s="18" t="e">
        <v>#VALUE!</v>
      </c>
      <c r="H67" s="16" t="s">
        <v>84</v>
      </c>
      <c r="I67" s="16" t="s">
        <v>151</v>
      </c>
      <c r="J67" s="16" t="s">
        <v>83</v>
      </c>
      <c r="K67" s="16" t="s">
        <v>9</v>
      </c>
      <c r="L67" s="16">
        <f>1.8*2.89</f>
        <v>5.202</v>
      </c>
      <c r="M67" s="16">
        <v>1691.09</v>
      </c>
      <c r="N67" s="16">
        <v>8797.0499999999993</v>
      </c>
    </row>
    <row r="68" spans="1:14" ht="26.25" customHeight="1">
      <c r="A68" s="34" t="str">
        <f t="shared" si="3"/>
        <v>4.21</v>
      </c>
      <c r="B68" s="34" t="str">
        <f t="shared" si="4"/>
        <v xml:space="preserve">  </v>
      </c>
      <c r="C68" s="34" t="str">
        <f t="shared" si="5"/>
        <v>Dodatek za samozamykacz</v>
      </c>
      <c r="D68" s="35" t="str">
        <f t="shared" si="6"/>
        <v>kpl</v>
      </c>
      <c r="E68" s="26">
        <v>8</v>
      </c>
      <c r="F68" s="18" t="e">
        <f>#N/A</f>
        <v>#N/A</v>
      </c>
      <c r="G68" s="18" t="e">
        <v>#VALUE!</v>
      </c>
      <c r="H68" s="16" t="s">
        <v>87</v>
      </c>
      <c r="I68" s="16" t="s">
        <v>71</v>
      </c>
      <c r="J68" s="16" t="s">
        <v>85</v>
      </c>
      <c r="K68" s="16" t="s">
        <v>86</v>
      </c>
      <c r="L68" s="16">
        <v>8</v>
      </c>
      <c r="M68" s="16">
        <v>219.43</v>
      </c>
      <c r="N68" s="16">
        <v>1755.44</v>
      </c>
    </row>
    <row r="69" spans="1:14" ht="25.5">
      <c r="A69" s="34" t="str">
        <f t="shared" si="3"/>
        <v>4.22</v>
      </c>
      <c r="B69" s="34" t="str">
        <f t="shared" si="4"/>
        <v xml:space="preserve">KNR-W 2-02 1040-0    </v>
      </c>
      <c r="C69" s="34" t="str">
        <f t="shared" si="5"/>
        <v>Drzwi aluminiowe wejściowe dwuskrzydłowe z naświetlem bocznym EI60   D12</v>
      </c>
      <c r="D69" s="35" t="str">
        <f t="shared" si="6"/>
        <v>m2</v>
      </c>
      <c r="E69" s="26">
        <v>4.7233999999999989</v>
      </c>
      <c r="F69" s="18" t="e">
        <f>#N/A</f>
        <v>#N/A</v>
      </c>
      <c r="G69" s="18" t="e">
        <v>#VALUE!</v>
      </c>
      <c r="H69" s="16" t="s">
        <v>89</v>
      </c>
      <c r="I69" s="16" t="s">
        <v>151</v>
      </c>
      <c r="J69" s="16" t="s">
        <v>88</v>
      </c>
      <c r="K69" s="16" t="s">
        <v>9</v>
      </c>
      <c r="L69" s="16">
        <f>2.26*2.09</f>
        <v>4.7233999999999989</v>
      </c>
      <c r="M69" s="16">
        <v>1581.1</v>
      </c>
      <c r="N69" s="16">
        <v>7467.54</v>
      </c>
    </row>
    <row r="70" spans="1:14" ht="25.5">
      <c r="A70" s="34" t="str">
        <f t="shared" si="3"/>
        <v>4.26</v>
      </c>
      <c r="B70" s="34" t="str">
        <f t="shared" si="4"/>
        <v>NZ</v>
      </c>
      <c r="C70" s="34" t="str">
        <f t="shared" si="5"/>
        <v>Dodatek za wyposażenie drzwi zamykających w moduł elektrozaczepu SAP</v>
      </c>
      <c r="D70" s="35" t="str">
        <f t="shared" si="6"/>
        <v>szt</v>
      </c>
      <c r="E70" s="26">
        <v>2</v>
      </c>
      <c r="F70" s="18" t="e">
        <f>#N/A</f>
        <v>#N/A</v>
      </c>
      <c r="G70" s="18" t="e">
        <v>#VALUE!</v>
      </c>
      <c r="H70" s="16" t="s">
        <v>166</v>
      </c>
      <c r="I70" s="16" t="s">
        <v>152</v>
      </c>
      <c r="J70" s="16" t="s">
        <v>153</v>
      </c>
      <c r="K70" s="16" t="s">
        <v>154</v>
      </c>
      <c r="L70" s="16">
        <v>2</v>
      </c>
      <c r="M70" s="16">
        <v>131.25</v>
      </c>
      <c r="N70" s="16">
        <v>262.5</v>
      </c>
    </row>
    <row r="71" spans="1:14">
      <c r="A71" s="45" t="s">
        <v>123</v>
      </c>
      <c r="B71" s="46"/>
      <c r="C71" s="47"/>
      <c r="D71" s="29"/>
      <c r="E71" s="30"/>
      <c r="F71" s="19" t="e">
        <f t="shared" ref="F71:N71" si="7">SUM(F55:F70)</f>
        <v>#VALUE!</v>
      </c>
      <c r="G71" s="19" t="e">
        <f t="shared" si="7"/>
        <v>#VALUE!</v>
      </c>
      <c r="H71" s="19">
        <f t="shared" si="7"/>
        <v>0</v>
      </c>
      <c r="I71" s="19">
        <f t="shared" si="7"/>
        <v>0</v>
      </c>
      <c r="J71" s="19">
        <f t="shared" si="7"/>
        <v>0</v>
      </c>
      <c r="K71" s="19">
        <f t="shared" si="7"/>
        <v>0</v>
      </c>
      <c r="L71" s="19">
        <f t="shared" si="7"/>
        <v>426.57739999999995</v>
      </c>
      <c r="M71" s="19">
        <f t="shared" si="7"/>
        <v>18626.8</v>
      </c>
      <c r="N71" s="20">
        <f t="shared" si="7"/>
        <v>220234.03</v>
      </c>
    </row>
    <row r="72" spans="1:14">
      <c r="A72" s="37">
        <v>5</v>
      </c>
      <c r="B72" s="27"/>
      <c r="C72" s="36" t="s">
        <v>124</v>
      </c>
      <c r="D72" s="29"/>
      <c r="E72" s="30"/>
      <c r="F72" s="18" t="e">
        <f>#N/A</f>
        <v>#N/A</v>
      </c>
      <c r="G72" s="18" t="e">
        <f>#N/A</f>
        <v>#N/A</v>
      </c>
      <c r="H72" s="16">
        <v>5</v>
      </c>
      <c r="J72" s="16" t="s">
        <v>124</v>
      </c>
    </row>
    <row r="73" spans="1:14" ht="25.5">
      <c r="A73" s="23" t="s">
        <v>90</v>
      </c>
      <c r="B73" s="23" t="s">
        <v>155</v>
      </c>
      <c r="C73" s="24" t="s">
        <v>91</v>
      </c>
      <c r="D73" s="25" t="s">
        <v>9</v>
      </c>
      <c r="E73" s="26">
        <v>430.685</v>
      </c>
      <c r="F73" s="18" t="e">
        <f>#N/A</f>
        <v>#N/A</v>
      </c>
      <c r="G73" s="18" t="e">
        <f>#N/A</f>
        <v>#N/A</v>
      </c>
      <c r="H73" s="16" t="s">
        <v>90</v>
      </c>
      <c r="I73" s="16" t="s">
        <v>155</v>
      </c>
      <c r="J73" s="16" t="s">
        <v>91</v>
      </c>
      <c r="K73" s="16" t="s">
        <v>9</v>
      </c>
      <c r="L73" s="16">
        <v>430.685</v>
      </c>
      <c r="M73" s="16">
        <v>12.55</v>
      </c>
      <c r="N73" s="16">
        <v>5405.1</v>
      </c>
    </row>
    <row r="74" spans="1:14" ht="19.5" customHeight="1">
      <c r="A74" s="23" t="s">
        <v>92</v>
      </c>
      <c r="B74" s="23" t="s">
        <v>156</v>
      </c>
      <c r="C74" s="24" t="s">
        <v>93</v>
      </c>
      <c r="D74" s="25" t="s">
        <v>9</v>
      </c>
      <c r="E74" s="26">
        <v>430.685</v>
      </c>
      <c r="F74" s="18" t="e">
        <f>#N/A</f>
        <v>#N/A</v>
      </c>
      <c r="G74" s="18" t="e">
        <f>#N/A</f>
        <v>#N/A</v>
      </c>
      <c r="H74" s="16" t="s">
        <v>92</v>
      </c>
      <c r="I74" s="16" t="s">
        <v>156</v>
      </c>
      <c r="J74" s="16" t="s">
        <v>93</v>
      </c>
      <c r="K74" s="16" t="s">
        <v>9</v>
      </c>
      <c r="L74" s="16">
        <v>430.685</v>
      </c>
      <c r="M74" s="16">
        <v>3.8</v>
      </c>
      <c r="N74" s="16">
        <v>1636.6</v>
      </c>
    </row>
    <row r="75" spans="1:14" ht="38.25">
      <c r="A75" s="23" t="s">
        <v>94</v>
      </c>
      <c r="B75" s="23" t="s">
        <v>157</v>
      </c>
      <c r="C75" s="24" t="s">
        <v>95</v>
      </c>
      <c r="D75" s="25" t="s">
        <v>9</v>
      </c>
      <c r="E75" s="26">
        <v>341.52870000000001</v>
      </c>
      <c r="F75" s="18" t="e">
        <v>#VALUE!</v>
      </c>
      <c r="G75" s="18" t="e">
        <v>#VALUE!</v>
      </c>
      <c r="H75" s="16" t="s">
        <v>94</v>
      </c>
      <c r="I75" s="16" t="s">
        <v>157</v>
      </c>
      <c r="J75" s="16" t="s">
        <v>95</v>
      </c>
      <c r="K75" s="16" t="s">
        <v>9</v>
      </c>
      <c r="L75" s="16">
        <f>1138.429*0.3</f>
        <v>341.52870000000001</v>
      </c>
      <c r="M75" s="16">
        <v>55.87</v>
      </c>
      <c r="N75" s="16">
        <v>19081.23</v>
      </c>
    </row>
    <row r="76" spans="1:14" ht="18.75" customHeight="1">
      <c r="A76" s="23" t="s">
        <v>96</v>
      </c>
      <c r="B76" s="23" t="s">
        <v>156</v>
      </c>
      <c r="C76" s="24" t="s">
        <v>97</v>
      </c>
      <c r="D76" s="25" t="s">
        <v>9</v>
      </c>
      <c r="E76" s="26">
        <v>1138.4290000000001</v>
      </c>
      <c r="F76" s="18" t="e">
        <v>#VALUE!</v>
      </c>
      <c r="G76" s="18" t="e">
        <v>#VALUE!</v>
      </c>
      <c r="H76" s="16" t="s">
        <v>96</v>
      </c>
      <c r="I76" s="16" t="s">
        <v>156</v>
      </c>
      <c r="J76" s="16" t="s">
        <v>97</v>
      </c>
      <c r="K76" s="16" t="s">
        <v>9</v>
      </c>
      <c r="L76" s="16">
        <v>1138.4290000000001</v>
      </c>
      <c r="M76" s="16">
        <v>3.8</v>
      </c>
      <c r="N76" s="16">
        <v>4326.03</v>
      </c>
    </row>
    <row r="77" spans="1:14">
      <c r="A77" s="45" t="s">
        <v>125</v>
      </c>
      <c r="B77" s="46"/>
      <c r="C77" s="47"/>
      <c r="D77" s="29"/>
      <c r="E77" s="30"/>
      <c r="F77" s="19" t="e">
        <f t="shared" ref="F77:N77" si="8">SUM(F73:F76)</f>
        <v>#N/A</v>
      </c>
      <c r="G77" s="19" t="e">
        <f t="shared" si="8"/>
        <v>#N/A</v>
      </c>
      <c r="H77" s="19">
        <f t="shared" si="8"/>
        <v>0</v>
      </c>
      <c r="I77" s="19">
        <f t="shared" si="8"/>
        <v>0</v>
      </c>
      <c r="J77" s="19">
        <f t="shared" si="8"/>
        <v>0</v>
      </c>
      <c r="K77" s="19">
        <f t="shared" si="8"/>
        <v>0</v>
      </c>
      <c r="L77" s="19">
        <f t="shared" si="8"/>
        <v>2341.3276999999998</v>
      </c>
      <c r="M77" s="19">
        <f t="shared" si="8"/>
        <v>76.02</v>
      </c>
      <c r="N77" s="20">
        <f t="shared" si="8"/>
        <v>30448.959999999999</v>
      </c>
    </row>
    <row r="78" spans="1:14">
      <c r="A78" s="37">
        <v>7</v>
      </c>
      <c r="B78" s="43" t="s">
        <v>167</v>
      </c>
      <c r="C78" s="44"/>
      <c r="D78" s="44"/>
      <c r="E78" s="44"/>
      <c r="F78" s="18" t="e">
        <v>#VALUE!</v>
      </c>
      <c r="G78" s="18">
        <v>7</v>
      </c>
      <c r="H78" s="16">
        <v>7</v>
      </c>
      <c r="J78" s="16" t="s">
        <v>126</v>
      </c>
    </row>
    <row r="79" spans="1:14" ht="18" customHeight="1">
      <c r="A79" s="23" t="s">
        <v>98</v>
      </c>
      <c r="B79" s="23" t="s">
        <v>158</v>
      </c>
      <c r="C79" s="24" t="s">
        <v>99</v>
      </c>
      <c r="D79" s="25" t="s">
        <v>15</v>
      </c>
      <c r="E79" s="26">
        <v>0.875</v>
      </c>
      <c r="F79" s="18" t="e">
        <v>#VALUE!</v>
      </c>
      <c r="G79" s="18" t="e">
        <v>#VALUE!</v>
      </c>
      <c r="H79" s="16" t="s">
        <v>98</v>
      </c>
      <c r="I79" s="16" t="s">
        <v>158</v>
      </c>
      <c r="J79" s="16" t="s">
        <v>99</v>
      </c>
      <c r="K79" s="16" t="s">
        <v>15</v>
      </c>
      <c r="L79" s="16">
        <f>0.25*0.25*14</f>
        <v>0.875</v>
      </c>
      <c r="M79" s="16">
        <v>510.61</v>
      </c>
      <c r="N79" s="16">
        <v>446.78</v>
      </c>
    </row>
    <row r="80" spans="1:14" ht="20.25" customHeight="1">
      <c r="A80" s="23" t="s">
        <v>100</v>
      </c>
      <c r="B80" s="23" t="s">
        <v>159</v>
      </c>
      <c r="C80" s="24" t="s">
        <v>101</v>
      </c>
      <c r="D80" s="25" t="s">
        <v>9</v>
      </c>
      <c r="E80" s="26">
        <v>1.7149999999999999</v>
      </c>
      <c r="F80" s="18" t="e">
        <v>#VALUE!</v>
      </c>
      <c r="G80" s="18" t="e">
        <v>#VALUE!</v>
      </c>
      <c r="H80" s="16" t="s">
        <v>100</v>
      </c>
      <c r="I80" s="16" t="s">
        <v>159</v>
      </c>
      <c r="J80" s="16" t="s">
        <v>101</v>
      </c>
      <c r="K80" s="16" t="s">
        <v>9</v>
      </c>
      <c r="L80" s="16">
        <f>0.35*0.35*14</f>
        <v>1.7149999999999999</v>
      </c>
      <c r="M80" s="16">
        <v>14.09</v>
      </c>
      <c r="N80" s="16">
        <v>24.16</v>
      </c>
    </row>
    <row r="81" spans="1:14" ht="21.75" customHeight="1">
      <c r="A81" s="23" t="s">
        <v>102</v>
      </c>
      <c r="B81" s="23" t="s">
        <v>160</v>
      </c>
      <c r="C81" s="24" t="s">
        <v>103</v>
      </c>
      <c r="D81" s="25" t="s">
        <v>104</v>
      </c>
      <c r="E81" s="26">
        <v>0.25409999999999999</v>
      </c>
      <c r="F81" s="18" t="e">
        <v>#VALUE!</v>
      </c>
      <c r="G81" s="18" t="e">
        <v>#VALUE!</v>
      </c>
      <c r="H81" s="16" t="s">
        <v>102</v>
      </c>
      <c r="I81" s="16" t="s">
        <v>160</v>
      </c>
      <c r="J81" s="16" t="s">
        <v>103</v>
      </c>
      <c r="K81" s="16" t="s">
        <v>104</v>
      </c>
      <c r="L81" s="16">
        <f>254.1/1000</f>
        <v>0.25409999999999999</v>
      </c>
      <c r="M81" s="16">
        <v>29366.21</v>
      </c>
      <c r="N81" s="16">
        <v>7459.02</v>
      </c>
    </row>
    <row r="82" spans="1:14" ht="20.25" customHeight="1">
      <c r="A82" s="23" t="s">
        <v>105</v>
      </c>
      <c r="B82" s="23" t="s">
        <v>127</v>
      </c>
      <c r="C82" s="24" t="s">
        <v>106</v>
      </c>
      <c r="D82" s="25" t="s">
        <v>5</v>
      </c>
      <c r="E82" s="26">
        <v>56</v>
      </c>
      <c r="F82" s="18" t="e">
        <v>#VALUE!</v>
      </c>
      <c r="G82" s="18" t="e">
        <v>#VALUE!</v>
      </c>
      <c r="H82" s="16" t="s">
        <v>105</v>
      </c>
      <c r="I82" s="16" t="s">
        <v>127</v>
      </c>
      <c r="J82" s="16" t="s">
        <v>106</v>
      </c>
      <c r="K82" s="16" t="s">
        <v>5</v>
      </c>
      <c r="L82" s="16">
        <v>56</v>
      </c>
      <c r="M82" s="16">
        <v>24.33</v>
      </c>
      <c r="N82" s="16">
        <v>1362.48</v>
      </c>
    </row>
    <row r="83" spans="1:14" ht="25.5">
      <c r="A83" s="23" t="s">
        <v>107</v>
      </c>
      <c r="B83" s="23" t="s">
        <v>161</v>
      </c>
      <c r="C83" s="24" t="s">
        <v>108</v>
      </c>
      <c r="D83" s="25" t="s">
        <v>9</v>
      </c>
      <c r="E83" s="26">
        <v>23.85</v>
      </c>
      <c r="F83" s="18" t="e">
        <v>#VALUE!</v>
      </c>
      <c r="G83" s="18" t="e">
        <v>#VALUE!</v>
      </c>
      <c r="H83" s="16" t="s">
        <v>107</v>
      </c>
      <c r="I83" s="16" t="s">
        <v>161</v>
      </c>
      <c r="J83" s="16" t="s">
        <v>108</v>
      </c>
      <c r="K83" s="16" t="s">
        <v>9</v>
      </c>
      <c r="L83" s="16">
        <v>23.85</v>
      </c>
      <c r="M83" s="16">
        <v>80.8</v>
      </c>
      <c r="N83" s="16">
        <v>1927.08</v>
      </c>
    </row>
    <row r="84" spans="1:14" ht="25.5">
      <c r="A84" s="23" t="s">
        <v>109</v>
      </c>
      <c r="B84" s="23" t="s">
        <v>162</v>
      </c>
      <c r="C84" s="24" t="s">
        <v>110</v>
      </c>
      <c r="D84" s="25" t="s">
        <v>6</v>
      </c>
      <c r="E84" s="26">
        <v>29.59</v>
      </c>
      <c r="F84" s="18" t="e">
        <v>#VALUE!</v>
      </c>
      <c r="G84" s="18" t="e">
        <v>#VALUE!</v>
      </c>
      <c r="H84" s="16" t="s">
        <v>109</v>
      </c>
      <c r="I84" s="16" t="s">
        <v>162</v>
      </c>
      <c r="J84" s="16" t="s">
        <v>110</v>
      </c>
      <c r="K84" s="16" t="s">
        <v>6</v>
      </c>
      <c r="L84" s="16">
        <v>29.59</v>
      </c>
      <c r="M84" s="16">
        <v>16.690000000000001</v>
      </c>
      <c r="N84" s="16">
        <v>493.86</v>
      </c>
    </row>
    <row r="85" spans="1:14" ht="25.5">
      <c r="A85" s="23" t="s">
        <v>111</v>
      </c>
      <c r="B85" s="23"/>
      <c r="C85" s="24" t="s">
        <v>163</v>
      </c>
      <c r="D85" s="25" t="s">
        <v>86</v>
      </c>
      <c r="E85" s="26">
        <v>1</v>
      </c>
      <c r="F85" s="18">
        <v>-1</v>
      </c>
      <c r="G85" s="18" t="e">
        <v>#VALUE!</v>
      </c>
      <c r="H85" s="16" t="s">
        <v>111</v>
      </c>
      <c r="J85" s="16" t="s">
        <v>112</v>
      </c>
      <c r="N85" s="16">
        <v>1261.53</v>
      </c>
    </row>
    <row r="86" spans="1:14">
      <c r="A86" s="45" t="s">
        <v>168</v>
      </c>
      <c r="B86" s="46"/>
      <c r="C86" s="47"/>
      <c r="D86" s="29"/>
      <c r="E86" s="30"/>
      <c r="F86" s="19" t="e">
        <f t="shared" ref="F86:N86" si="9">SUM(F79:F85)</f>
        <v>#VALUE!</v>
      </c>
      <c r="G86" s="19" t="e">
        <f t="shared" si="9"/>
        <v>#VALUE!</v>
      </c>
      <c r="H86" s="19">
        <f t="shared" si="9"/>
        <v>0</v>
      </c>
      <c r="I86" s="19">
        <f t="shared" si="9"/>
        <v>0</v>
      </c>
      <c r="J86" s="19">
        <f t="shared" si="9"/>
        <v>0</v>
      </c>
      <c r="K86" s="19">
        <f t="shared" si="9"/>
        <v>0</v>
      </c>
      <c r="L86" s="19">
        <f t="shared" si="9"/>
        <v>112.2841</v>
      </c>
      <c r="M86" s="19">
        <f t="shared" si="9"/>
        <v>30012.73</v>
      </c>
      <c r="N86" s="20">
        <f t="shared" si="9"/>
        <v>12974.910000000002</v>
      </c>
    </row>
  </sheetData>
  <mergeCells count="11">
    <mergeCell ref="A86:C86"/>
    <mergeCell ref="B50:E50"/>
    <mergeCell ref="A53:C53"/>
    <mergeCell ref="B54:E54"/>
    <mergeCell ref="A71:C71"/>
    <mergeCell ref="A77:C77"/>
    <mergeCell ref="A1:N1"/>
    <mergeCell ref="B5:E5"/>
    <mergeCell ref="B17:E17"/>
    <mergeCell ref="A49:C49"/>
    <mergeCell ref="B78:E78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Company>Wroclawskie Mieszkania sp. z 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Dudek</dc:creator>
  <cp:lastModifiedBy>Zbigniew Wiśniewski</cp:lastModifiedBy>
  <cp:lastPrinted>2017-07-26T07:52:38Z</cp:lastPrinted>
  <dcterms:created xsi:type="dcterms:W3CDTF">2013-01-21T11:24:59Z</dcterms:created>
  <dcterms:modified xsi:type="dcterms:W3CDTF">2017-07-26T10:08:59Z</dcterms:modified>
</cp:coreProperties>
</file>